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firstSheet="2" activeTab="2"/>
  </bookViews>
  <sheets>
    <sheet name="Tổng hợp" sheetId="1" state="hidden" r:id="rId1"/>
    <sheet name="foxz" sheetId="2" state="veryHidden" r:id="rId2"/>
    <sheet name="Thu 2020" sheetId="3" r:id="rId3"/>
    <sheet name="PL1" sheetId="4" r:id="rId4"/>
    <sheet name="PL2" sheetId="5" r:id="rId5"/>
    <sheet name="PL3" sheetId="6" r:id="rId6"/>
    <sheet name="T8-2020" sheetId="7" state="hidden" r:id="rId7"/>
    <sheet name="T9-2020" sheetId="8" state="hidden" r:id="rId8"/>
    <sheet name="T10-2020" sheetId="9" state="hidden" r:id="rId9"/>
    <sheet name="T11-2020" sheetId="10" state="hidden" r:id="rId10"/>
    <sheet name="T12-2020" sheetId="11" state="hidden" r:id="rId11"/>
    <sheet name="T1-2021" sheetId="12" state="hidden" r:id="rId12"/>
  </sheets>
  <externalReferences>
    <externalReference r:id="rId15"/>
    <externalReference r:id="rId16"/>
  </externalReferences>
  <definedNames>
    <definedName name="_xlnm.Print_Area" localSheetId="3">'PL1'!$A$1:$I$109</definedName>
    <definedName name="_xlnm.Print_Area" localSheetId="4">'PL2'!$A$1:$L$701</definedName>
    <definedName name="_xlnm.Print_Area" localSheetId="5">'PL3'!$A$1:$K$31</definedName>
    <definedName name="_xlnm.Print_Area" localSheetId="2">'Thu 2020'!$A$3:$G$11</definedName>
    <definedName name="_xlnm.Print_Area" localSheetId="0">'Tổng hợp'!$A$1:$E$5</definedName>
    <definedName name="_xlnm.Print_Titles" localSheetId="3">'PL1'!$6:$7</definedName>
    <definedName name="_xlnm.Print_Titles" localSheetId="4">'PL2'!$6:$7</definedName>
  </definedNames>
  <calcPr fullCalcOnLoad="1"/>
</workbook>
</file>

<file path=xl/sharedStrings.xml><?xml version="1.0" encoding="utf-8"?>
<sst xmlns="http://schemas.openxmlformats.org/spreadsheetml/2006/main" count="3131" uniqueCount="1689">
  <si>
    <t>STT</t>
  </si>
  <si>
    <t>Số tiền thu, nộp Quỹ PCTT của DN (2/10000)</t>
  </si>
  <si>
    <t>Tổng số người LĐ trong DN</t>
  </si>
  <si>
    <t>Địa chỉ</t>
  </si>
  <si>
    <t>Ghi chú</t>
  </si>
  <si>
    <t>Tổng số CB, CC, VC</t>
  </si>
  <si>
    <t>Tổng hệ số lương</t>
  </si>
  <si>
    <t>Sở Tài Chính</t>
  </si>
  <si>
    <t>Sở Kế hoạch Đầu tư</t>
  </si>
  <si>
    <t>Sở Xây dựng</t>
  </si>
  <si>
    <t>Sở Giao thông vận tải</t>
  </si>
  <si>
    <t>Sở Lao động Thương binh và Xã hội</t>
  </si>
  <si>
    <t>Sở Tài nguyên và Môi trường</t>
  </si>
  <si>
    <t>Sở Y tế</t>
  </si>
  <si>
    <t>Sở Nông nghiệp và PTNT</t>
  </si>
  <si>
    <t>Sở Khoa học và Công nghệ</t>
  </si>
  <si>
    <t>Sở Công Thương</t>
  </si>
  <si>
    <t>Sở Văn hóa - Thể thao và Du lịch</t>
  </si>
  <si>
    <t>Sở Tư pháp</t>
  </si>
  <si>
    <t>Sở Thông tin và Truyền thông</t>
  </si>
  <si>
    <t>Thanh tra tỉnh</t>
  </si>
  <si>
    <t>Cục thi hành án dân sự</t>
  </si>
  <si>
    <t>Ban QL&amp;PT khu đô thị ĐH Nam Cao</t>
  </si>
  <si>
    <t>Ban QLDA ĐTXD các công trình NN&amp;PTNT</t>
  </si>
  <si>
    <t>Công an tỉnh</t>
  </si>
  <si>
    <t>Tòa án nhân dân tỉnh</t>
  </si>
  <si>
    <t>Viện Kiểm sát nhân dân tỉnh</t>
  </si>
  <si>
    <t>Kho bạc nhà nước</t>
  </si>
  <si>
    <t>Cục thống kê</t>
  </si>
  <si>
    <t>Cục thuế</t>
  </si>
  <si>
    <t>Điện lực</t>
  </si>
  <si>
    <t>Ngân hàng Nhà nước chi nhánh Hà Nam</t>
  </si>
  <si>
    <t>Ban Tổ chức Tỉnh ủy</t>
  </si>
  <si>
    <t>Ban Tuyên giáo Tỉnh ủy</t>
  </si>
  <si>
    <t>Ban Dân vận Tỉnh ủy</t>
  </si>
  <si>
    <t>Đảng ủy khối các cơ quan</t>
  </si>
  <si>
    <t>Đảng ủy khối các doanh nghiệp</t>
  </si>
  <si>
    <t>Trường Chính trị tỉnh</t>
  </si>
  <si>
    <t>Hội Liên hiệp Phụ nữ tỉnh Hà Nam</t>
  </si>
  <si>
    <t>Hội Chữ thập đỏ tỉnh</t>
  </si>
  <si>
    <t>Hội nông dân tỉnh</t>
  </si>
  <si>
    <t>Tỉnh Đoàn</t>
  </si>
  <si>
    <t>Hội Cựu chiến binh tỉnh</t>
  </si>
  <si>
    <t>Hội Văn học nghệ thuật tỉnh</t>
  </si>
  <si>
    <t>Hội Đông y tỉnh</t>
  </si>
  <si>
    <t>Hội đồng Liên minh HTX tỉnh</t>
  </si>
  <si>
    <t>Trường ĐH Sư phạm Hà Nội cơ sở Hà Nam</t>
  </si>
  <si>
    <t>Trường ĐH Thương Mại cơ sở Hà Nam</t>
  </si>
  <si>
    <t>Trường Trung cấp kinh tế - Kỹ thuật Hà Nam</t>
  </si>
  <si>
    <t>Trường Cao đẳng Công nghệ kinh tế và chế biến Lâm Sản</t>
  </si>
  <si>
    <t>Tổng</t>
  </si>
  <si>
    <t>+</t>
  </si>
  <si>
    <t>Cơ quan, đơn vị</t>
  </si>
  <si>
    <t>Doanh nghiệp</t>
  </si>
  <si>
    <t>Lao động khác</t>
  </si>
  <si>
    <t>Huyện Thanh Liêm</t>
  </si>
  <si>
    <t>Tổng giá trị 
tài sản DN</t>
  </si>
  <si>
    <t>Tổng số đơn vị</t>
  </si>
  <si>
    <t>Tổng số CB, CC, VC, người LĐ</t>
  </si>
  <si>
    <t>ĐVT: đồng</t>
  </si>
  <si>
    <t xml:space="preserve">Số tiền thu, nộp quỹ của người LĐ trong DN </t>
  </si>
  <si>
    <t>Mức lương tối thiểu vùng</t>
  </si>
  <si>
    <t>PHỤ LỤC 02</t>
  </si>
  <si>
    <t>PHỤ LỤC 03</t>
  </si>
  <si>
    <t>(1)</t>
  </si>
  <si>
    <t>(2)</t>
  </si>
  <si>
    <t>(3)</t>
  </si>
  <si>
    <t>(4)</t>
  </si>
  <si>
    <t>Tổng hệ
 số lương</t>
  </si>
  <si>
    <t>TỔNG</t>
  </si>
  <si>
    <t>(8)</t>
  </si>
  <si>
    <t>SĐT</t>
  </si>
  <si>
    <t>(5)</t>
  </si>
  <si>
    <t>(6)</t>
  </si>
  <si>
    <r>
      <t xml:space="preserve">Kế hoạch thu, nộp Quỹ
 </t>
    </r>
    <r>
      <rPr>
        <i/>
        <sz val="13"/>
        <rFont val="Times New Roman"/>
        <family val="1"/>
      </rPr>
      <t>(đơn vị lập)</t>
    </r>
  </si>
  <si>
    <t>(9)</t>
  </si>
  <si>
    <t>Đơn vị</t>
  </si>
  <si>
    <t>Tổng số đơn vị đã lập kế hoạch</t>
  </si>
  <si>
    <r>
      <t xml:space="preserve">Chỉ tiêu thu, nộp Quỹ 
</t>
    </r>
    <r>
      <rPr>
        <i/>
        <sz val="13"/>
        <color indexed="8"/>
        <rFont val="Times New Roman"/>
        <family val="1"/>
      </rPr>
      <t>(đồng)</t>
    </r>
  </si>
  <si>
    <t>I</t>
  </si>
  <si>
    <t>Cấp Tỉnh</t>
  </si>
  <si>
    <t>Khối Hành chính - Sự nghiệp (cơ quan, đơn vị, tổ chức)</t>
  </si>
  <si>
    <t>Khối doanh nghiệp</t>
  </si>
  <si>
    <t>II</t>
  </si>
  <si>
    <t>Cấp Huyện</t>
  </si>
  <si>
    <t>PHỤ LỤC</t>
  </si>
  <si>
    <t>(Kèm theo Báo cáo số           /BC-SNN ngày      tháng  5  năm 2019 của Sở Nông nghiệp &amp; PTNT tỉnh Hà Nam)</t>
  </si>
  <si>
    <t>Ban QLDA ĐTXD công trình dân dụng &amp; CN</t>
  </si>
  <si>
    <t>PHỤ LỤC 01</t>
  </si>
  <si>
    <t>Cơ quan, đơn vị, tổ chức 
thuộc tỉnh</t>
  </si>
  <si>
    <t>(7)=(5)*(6)/26</t>
  </si>
  <si>
    <t>Tên Doanh Nghiệp</t>
  </si>
  <si>
    <t>Văn phòng UBND tỉnh</t>
  </si>
  <si>
    <t>Ban quản lý khu Nông nghiệp Ứng dụng công nghệ cao</t>
  </si>
  <si>
    <t>Liên đoàn Lao động tỉnh Hà Nam</t>
  </si>
  <si>
    <t>Ban Quản lý các KCN tỉnh</t>
  </si>
  <si>
    <t>Trường ĐH Công Nghiệp Hà Nội cơ sở 3</t>
  </si>
  <si>
    <t>Trại giam Nam Hà</t>
  </si>
  <si>
    <t>0911182698</t>
  </si>
  <si>
    <t>0919368012</t>
  </si>
  <si>
    <t>0369711799</t>
  </si>
  <si>
    <t>0816869222</t>
  </si>
  <si>
    <t>0913686182</t>
  </si>
  <si>
    <t>0917758656</t>
  </si>
  <si>
    <t>0979932937</t>
  </si>
  <si>
    <t>3856359</t>
  </si>
  <si>
    <t>0916559500</t>
  </si>
  <si>
    <t>0915669039</t>
  </si>
  <si>
    <t>0914288516</t>
  </si>
  <si>
    <t>0845689999</t>
  </si>
  <si>
    <t>0919187890</t>
  </si>
  <si>
    <t>0919605658</t>
  </si>
  <si>
    <t>0964399863</t>
  </si>
  <si>
    <t>0912676162</t>
  </si>
  <si>
    <t>0913561276</t>
  </si>
  <si>
    <t>0915825168</t>
  </si>
  <si>
    <t>0915628795</t>
  </si>
  <si>
    <t>0919206958</t>
  </si>
  <si>
    <t>0912366565</t>
  </si>
  <si>
    <t>0983722683</t>
  </si>
  <si>
    <t>3852927</t>
  </si>
  <si>
    <t>0982386558</t>
  </si>
  <si>
    <t>0904417688</t>
  </si>
  <si>
    <t>0981624567</t>
  </si>
  <si>
    <t>0977414171</t>
  </si>
  <si>
    <t>0947362525</t>
  </si>
  <si>
    <t>0986097767</t>
  </si>
  <si>
    <t>0913898569</t>
  </si>
  <si>
    <t>0968303098</t>
  </si>
  <si>
    <t>0904882978</t>
  </si>
  <si>
    <t>0904842566</t>
  </si>
  <si>
    <t>Ủy ban Mặt trận Tổ quốc tỉnh</t>
  </si>
  <si>
    <t>Bảo hiểm xã hội tỉnh</t>
  </si>
  <si>
    <t>Sở Giáo dục và Đào tạo</t>
  </si>
  <si>
    <t>Ban QLDA ĐTXD các công trình Giao thông</t>
  </si>
  <si>
    <t>Ủy ban kiểm tra Tỉnh ủy</t>
  </si>
  <si>
    <t>Đài Phát thanh và Truyền hình tỉnh</t>
  </si>
  <si>
    <t>Văn phòng Hội đồng nhân dân tỉnh</t>
  </si>
  <si>
    <t>Ban Nội chính Tỉnh ủy</t>
  </si>
  <si>
    <t>Đài Khí tượng thủy văn</t>
  </si>
  <si>
    <t>0915094284</t>
  </si>
  <si>
    <t>0983134905</t>
  </si>
  <si>
    <t>CÔNG TY CỔ PHẦN XI MĂNG VICEM BÚT SƠN</t>
  </si>
  <si>
    <t>CÔNG TY TNHH NAM SƠN</t>
  </si>
  <si>
    <t>Công ty TNHH Phương Nam - Việt Nam</t>
  </si>
  <si>
    <t>CÔNG TY CỔ PHẦN ĐẦU TƯ VÀ XÂY LẮP TRƯỜNG SƠN</t>
  </si>
  <si>
    <t>Công ty CP Dược phẩm Hà Nam</t>
  </si>
  <si>
    <t>CÔNG TY CỔ PHẦN XI MĂNG HOÀNG LONG</t>
  </si>
  <si>
    <t>CÔNG TY CỔ PHẦN PHÁT TRIỂN HÀ NAM</t>
  </si>
  <si>
    <t>Công ty TNHH Midway Metals Việt Nam</t>
  </si>
  <si>
    <t>CÔNG TY CỔ PHẦN DỆT HÀ ĐÔNG HANOSIMEX</t>
  </si>
  <si>
    <t>CÔNG TY CỔ PHẦN 199</t>
  </si>
  <si>
    <t>CÔNG TY CP NGHIÊN CỨU VÀ CHẾ TẠO CÔNG NGHIỆP</t>
  </si>
  <si>
    <t>Công Ty Cổ Phần Thiên Phúc</t>
  </si>
  <si>
    <t>CÔNG TY TNHH QUANG QUÂN</t>
  </si>
  <si>
    <t>CÔNG TY TNHH MỘT THÀNH VIÊN BIA SÀI GÒN - PHỦ LÝ</t>
  </si>
  <si>
    <t>CÔNG TY CP KHOÁNG SẢN FECON</t>
  </si>
  <si>
    <t>CÔNG TY TNHH HỆ THỐNG DÂY DẪN SUMI VIỆT NAM</t>
  </si>
  <si>
    <t>BƯU ĐIỆN TỈNH HÀ NAM</t>
  </si>
  <si>
    <t>CÔNG TY TNHH KALBAS VIỆT NAM</t>
  </si>
  <si>
    <t>CÔNG TY TNHH ĐIỆN TỬ VIỆT NAM TACHIBANA.</t>
  </si>
  <si>
    <t>CÔNG TY TNHH MỸ NGHỆ SHINE</t>
  </si>
  <si>
    <t>CHI NHÁNH CÔNG TY CỔ PHẦN DỆT 19/5 HÀ NỘI TẠI HÀ NAM</t>
  </si>
  <si>
    <t>Công ty Bảo Minh Hà Nam</t>
  </si>
  <si>
    <t>Công ty Bảo việt nhân thọ Hà Nam</t>
  </si>
  <si>
    <t>NGÂN HÀNG THƯƠNG MẠI CỔ PHẦN ĐÔNG Á - CHI NHÁNH HÀ NAM</t>
  </si>
  <si>
    <t>VIETTEL HÀ NAM - CHI NHÁNH TẬP ĐOÀN CÔNG NGHIỆP - VIỄN THÔNG QUÂN ĐỘI</t>
  </si>
  <si>
    <t>CÔNG TY CỔ PHẦN DINH DƯỠNG NÔNG NGHIỆP QUỐC TẾ - CHI NHÁNH HÀ NAM</t>
  </si>
  <si>
    <t>CÔNG TY TNHH VẬT LIỆU CHỊU LỬA NOVAREF</t>
  </si>
  <si>
    <t>CÔNG TY TNHH NHÔM ASEAN</t>
  </si>
  <si>
    <t>CÔNG TY CỔ PHẦN VISSAI HÀ NAM</t>
  </si>
  <si>
    <t>CÔNG TY CỔ PHẦN VINAGLAZE</t>
  </si>
  <si>
    <t>Công ty CP HACERA</t>
  </si>
  <si>
    <t>Ngân Hàng Thương Mại Cổ Phần Sài Gòn Thương Tín - Chi Nhánh Hà Nam</t>
  </si>
  <si>
    <t>CÔNG TY CỔ PHẦN ASIA FEED MILLS HÀ NAM</t>
  </si>
  <si>
    <t>CÔNG TY TNHH EIDAI VIỆT NAM</t>
  </si>
  <si>
    <t>CÔNG TY TNHH MỘT THÀNH VIÊN VPID HÀ NAM</t>
  </si>
  <si>
    <t>CHI NHÁNH CÔNG TY HONDA VIỆT NAM TAI HÀ NAM</t>
  </si>
  <si>
    <t>NGÂN HÀNG THƯƠNG MẠI CỔ PHẦN Á CHÂU - CHI NHÁNH HÀ NAM</t>
  </si>
  <si>
    <t>Công Ty Trách Nhiệm Hữu Hạn Thương Mại Hương Duyên</t>
  </si>
  <si>
    <t>CÔNG TY CP XI MĂNG XUÂN THÀNH</t>
  </si>
  <si>
    <t>CÔNG TY TNHH SUMIRIKO HOSE VIỆT NAM</t>
  </si>
  <si>
    <t>CÔNG TY TNHH T.RAD VIỆT NAM</t>
  </si>
  <si>
    <t>CÔNG TY CP ĐIỆN CƠ THỐNG NHẤT - CHI NHÁNH HÀ NAM</t>
  </si>
  <si>
    <t>CÔNG TY TNHH ESSA HI - TECH</t>
  </si>
  <si>
    <t>CÔNG TY TNHH NISSHO VIỆT NAM</t>
  </si>
  <si>
    <t>Công ty TNHH Yic Vina</t>
  </si>
  <si>
    <t>CÔNG TY TRÁCH NHIỆM HỮU HẠN JY HÀ NAM</t>
  </si>
  <si>
    <t>Ngân hàng nông nghiệp và phát triển nông thôn Việt Nam - Chi nhánh huyện Lý Nhân Hà Nam</t>
  </si>
  <si>
    <t>NGÂN HÀNG NÔNG NGHIỆP VÀ PHÁT TRIỂN NÔNG THÔN VIỆT NAM - CHI NHÁNH ĐỒNG VĂN HÀ NAM II</t>
  </si>
  <si>
    <t>NGÂN HÀNG NÔNG NGHIỆP VÀ PHÁT TRIỂN NÔNG THÔN VIỆT NAM - CHI NHÁNH THỊ XÃ DUY TIÊN HÀ NAM</t>
  </si>
  <si>
    <t>NGÂN HÀNG NÔNG NGHIỆP VÀ PHÁT TRIỂN NÔNG THÔN VIỆT NAM - CHI NHÁNH HUYỆN THANH LIÊM HÀ NAM II</t>
  </si>
  <si>
    <t>Ngân hàng Nông nghiệp và phát triển nông thôn Việt Nam- CN Huyện Kim Bảng Hà Nam</t>
  </si>
  <si>
    <t>CÔNG TY TNHH HIROSHIMA ENERGY SUPPLY</t>
  </si>
  <si>
    <t>CÔNG TY CỔ PHẦN XI MĂNG THÀNH THẮNG GROUP</t>
  </si>
  <si>
    <t>CÔNG TY TNHH SAM KYOUNG VINA</t>
  </si>
  <si>
    <t>CÔNG TY CỔ PHẦN GREENFEED VIỆT NAM - CHI NHÁNH HÀ NAM</t>
  </si>
  <si>
    <t>Công ty TNHH Daedong Vina</t>
  </si>
  <si>
    <t>Ngân Hàng Thương Mại Cổ Phần Quân Đội - Chi Nhánh Hà Nam</t>
  </si>
  <si>
    <t>CÔNG TY TNHH SENYANG ELECTRONICS</t>
  </si>
  <si>
    <t>CÔNG TY CP XI MĂNG XUÂN THÀNH HÀ NAM</t>
  </si>
  <si>
    <t>CÔNG TY TNHH KANAYAMA KASEI VIỆT NAM</t>
  </si>
  <si>
    <t>CÔNG TY TNHH JINYOUNG G&amp;T VIETNAM</t>
  </si>
  <si>
    <t>CÔNG TY TNHH SINFONIA MICROTEC (VIỆT NAM)</t>
  </si>
  <si>
    <t>CÔNG TY TNHH CS PLASTICS VIỆT NAM</t>
  </si>
  <si>
    <t>Công Ty TNHH Chien Bian Việt Nam</t>
  </si>
  <si>
    <t>TRUNG TÂM KINH DOANH VNPT - HÀ NAM, CHI NHÁNH TỔNG CÔNG TY DỊCH VỤ VIỄN THÔNG</t>
  </si>
  <si>
    <t>CÔNG TY TNHH JAEHYUN VINA</t>
  </si>
  <si>
    <t>CÔNG TY TNHH I-BLE FNC VINA</t>
  </si>
  <si>
    <t>CÔNG TY TNHH TDS VIỆT NAM</t>
  </si>
  <si>
    <t>CÔNG TY CP XUÂN THÀNH HÀ NAM</t>
  </si>
  <si>
    <t>CÔNG TY TNHH NMS INTERNATIONAL RESOURCES VIỆT NAM - CHI NHÁNH HÀ NAM</t>
  </si>
  <si>
    <t>CÔNG TY TNHH WING KWONG INDUSTRIAL VIỆT NAM</t>
  </si>
  <si>
    <t>CÔNG TY TNHH GOLD COIN FEEDMILL HÀ NAM</t>
  </si>
  <si>
    <t>CÔNG TY TNHH VIỆT NAM KYODO SEIHAN PRINTING</t>
  </si>
  <si>
    <t>CÔNG TY CP ĐẦU TƯ VÀ PHÁT TRIỂN NÔNG NGHIỆP CÔNG NGHỆ CAO HÀ NAM</t>
  </si>
  <si>
    <t>CÔNG TY TNHH PARK ELECTRONICS VINA</t>
  </si>
  <si>
    <t>CÔNG TY TNHH PRONICS HÀ NỘI</t>
  </si>
  <si>
    <t>Ngân hàng TMCP Sài Gòn- Hà Nội, chi nhánh Hà Nam</t>
  </si>
  <si>
    <t>CÔNG TY TNHH MNS MEAT HÀ NAM</t>
  </si>
  <si>
    <t>CÔNG TY TNHH THÀNH HIỀN HÀ NAM</t>
  </si>
  <si>
    <t>CÔNG TY TNHH ĐIỆN TỬ TDI VIỆT NAM</t>
  </si>
  <si>
    <t>CÔNG TY TRÁCH NHIỆM HỮU HẠN CROSSLAND (VIỆT NAM)</t>
  </si>
  <si>
    <t>CÔNG TY TNHH SEIKO PRECISION PARTS VIỆT NAM</t>
  </si>
  <si>
    <t>CÔNG TY TNHH MTV VĨNH SƠN HÀ NAM</t>
  </si>
  <si>
    <t>CÔNG TY TNHH KAVA VINA</t>
  </si>
  <si>
    <t>CÔNG TY TNHH TANIGUCHI PLASTIC VIỆT NAM</t>
  </si>
  <si>
    <t>CÔNG TY TNHH YKK VIỆT NAM - CHI NHÁNH HÀ NAM</t>
  </si>
  <si>
    <t>CÔNG TY TNHH S-TEC VINA</t>
  </si>
  <si>
    <t>CÔNG TY CỔ PHẦN ABBEY VIỆT NAM</t>
  </si>
  <si>
    <t>CÔNG TY TNHH KOMOS VINA</t>
  </si>
  <si>
    <t>CÔNG TY TNHH ILJIN DISPLAY VINA</t>
  </si>
  <si>
    <t>CÔNG TY TNHH VIETBRAND</t>
  </si>
  <si>
    <t>CÔNG TY TNHH YURA TECH VIETNAM</t>
  </si>
  <si>
    <t>CÔNG TY TNHH APEX TOYS VIỆT NAM</t>
  </si>
  <si>
    <t>Khu Công nghiệp Châu Sơn, Phường Lê Hồng Phong, Thành phố Phủ Lý, Hà Nam</t>
  </si>
  <si>
    <t>Khu công nghiệp Châu Sơn, Phường Lê Hồng Phong, Thành phố Phủ Lý, Hà Nam</t>
  </si>
  <si>
    <t xml:space="preserve"> Xã Thanh Sơn, Xã Thanh Sơn, Huyện Kim Bảng, Hà Nam</t>
  </si>
  <si>
    <t>Khu CN Đồng Văn, Phường Đồng Văn, Thị xã Duy Tiên, Hà Nam</t>
  </si>
  <si>
    <t>Khu công nghiệp Châu Sơn, Phường Châu Sơn, Thành phố Phủ Lý, Hà Nam</t>
  </si>
  <si>
    <t>Đường 1A, Phường Hai Bà Trưng, Thành phố Phủ Lý, Hà Nam</t>
  </si>
  <si>
    <t>Khu công nghiệp Đồng Văn, , Thị xã Duy Tiên, Hà Nam</t>
  </si>
  <si>
    <t>Khu công nghiệp Đồng Văn I, Phường Đồng Văn, Thị xã Duy Tiên, Hà Nam</t>
  </si>
  <si>
    <t>Khu công nghiệp Đồng Văn, Phường Đồng Văn, Thị xã Duy Tiên, Hà Nam</t>
  </si>
  <si>
    <t>Số 34, đường Nguyễn Văn Trỗi, Phường Lương Khánh Thiện, Thành phố Phủ Lý, Hà Nam</t>
  </si>
  <si>
    <t>Số 114, đường Trần Phú, Phường Quang Trung, Thành phố Phủ Lý, Hà Nam</t>
  </si>
  <si>
    <t>Thôn Bồng Lạng, Xã Thanh Nghị, Huyện Thanh Liêm, Hà Nam</t>
  </si>
  <si>
    <t>Lô A1, khu công nghiệp Đồng Văn 2, Phường Duy Minh, Thị xã Duy Tiên, Hà Nam</t>
  </si>
  <si>
    <t>Cụm công nghiệp Tây Nam, , Thành phố Phủ Lý, Hà Nam</t>
  </si>
  <si>
    <t>Khu công nghiệp Đồng Văn I, Phường Bạch Thượng, Thị xã Duy Tiên, Hà Nam</t>
  </si>
  <si>
    <t>Lô 2,3,4 Khu công nghiệp Đồng Văn II, Phường Bạch Thượng, Thị xã Duy Tiên, Hà Nam</t>
  </si>
  <si>
    <t>Thôn Mậu Chử, Xã Thanh Hà, Huyện Thanh Liêm, Hà Nam</t>
  </si>
  <si>
    <t>Lô N2-1, Khu công nghiệp Đồng Văn II, Phường Duy Minh, Thị xã Duy Tiên, Hà Nam</t>
  </si>
  <si>
    <t>KCN Đồng Văn I, Phường Đồng Văn, Thị xã Duy Tiên, Hà Nam</t>
  </si>
  <si>
    <t>104-106 đường Trần Phú, Phường Quang Trung, Thành phố Phủ Lý, Hà Nam</t>
  </si>
  <si>
    <t>Cụm công nghiệp Thi Sơn, Xã Thi Sơn, Huyện Kim Bảng, Hà Nam</t>
  </si>
  <si>
    <t>Lô B-1, Khu công nghiệp Đồng Văn II, Phường Duy Minh, Thị xã Duy Tiên, Hà Nam</t>
  </si>
  <si>
    <t>Khu công nghiệp Đồng Văn I, Phường Duy Minh, Thị xã Duy Tiên, Hà Nam</t>
  </si>
  <si>
    <t>Khu công nghiệp đồng Văn II, Phường Duy Minh, Thị xã Duy Tiên, Hà Nam</t>
  </si>
  <si>
    <t>Khu công nghiệp Đồng Văn II, Phường Duy Minh, Thị xã Duy Tiên, Hà Nam</t>
  </si>
  <si>
    <t>Số 170, đường Lê Công Thanh, Phường Trần Hưng Đạo, Thành phố Phủ Lý, Hà Nam</t>
  </si>
  <si>
    <t>Đường Lê Chân, xã Châu Sơn, , Thành phố Phủ Lý, Hà Nam</t>
  </si>
  <si>
    <t>Số 122, đường Biên Hòa, Phường Minh Khai, Thành phố Phủ Lý, Hà Nam</t>
  </si>
  <si>
    <t>Quốc lộ 1A, đường Lê Hoàn, Phường Hai Bà Trưng, Thành phố Phủ Lý, Hà Nam</t>
  </si>
  <si>
    <t>Lô A, Khu CN Đồng Văn I, Phường Duy Minh, Thị xã Duy Tiên, Hà Nam</t>
  </si>
  <si>
    <t>Đường D1, Khu E, KCN Hòa Mạc, Phường Hòa Mạc, Thị xã Duy Tiên, Hà Nam</t>
  </si>
  <si>
    <t>Khu công nghiệp Đồng Văn II, Phường Đồng Văn, Thị xã Duy Tiên, Hà Nam</t>
  </si>
  <si>
    <t>thôn Nam Công, Xã Thanh Tân, Huyện Thanh Liêm, Hà Nam</t>
  </si>
  <si>
    <t>Cụm Công nghiệp Kim Bình, Xã Kim Bình, Thành phố Phủ Lý, Hà Nam</t>
  </si>
  <si>
    <t>Đường D1, khu C, khu công nghiệp Hòa Mạc, Phường Hòa Mạc, Thị xã Duy Tiên, Hà Nam</t>
  </si>
  <si>
    <t>Lô D, Cụm công nghiệp mở rộng Tây Nam thành phố Phủ Lý, Phường Lê Hồng Phong, Thành phố Phủ Lý, Hà Nam</t>
  </si>
  <si>
    <t>Số 189, đường Lê Công Thanh, Phường Minh Khai, Thành phố Phủ Lý, Hà Nam</t>
  </si>
  <si>
    <t>KCN Châu Sơn, Phường Châu Sơn, Thành phố Phủ Lý, Hà Nam</t>
  </si>
  <si>
    <t>KCN Châu Sơn, Phường Lê Hồng Phong, Thành phố Phủ Lý, Hà Nam</t>
  </si>
  <si>
    <t>Cụm công nghiệp Kim Bình, Xã Kim Bình, Thành phố Phủ Lý, Hà Nam</t>
  </si>
  <si>
    <t>Khu Công nghiệp Đồng Văn II, Phường Bạch Thượng, Thị xã Duy Tiên, Hà Nam</t>
  </si>
  <si>
    <t>Số 22D đường Biên Hòa, Phường Minh Khai, Thành phố Phủ Lý, Hà Nam</t>
  </si>
  <si>
    <t>Lô B6+B7 Khu công nghiệp Đồng Văn II, Phường Đồng Văn, Thị xã Duy Tiên, Hà Nam</t>
  </si>
  <si>
    <t>Đường N3, Khu công nghiệp Châu Sơn, Phường Châu Sơn, Thành phố Phủ Lý, Hà Nam</t>
  </si>
  <si>
    <t>Khu công nghiệp Đồng Văn IV, Xã Đại Cương, Huyện Kim Bảng, Hà Nam</t>
  </si>
  <si>
    <t>Phố Cà,, Xã Thanh Nguyên, Huyện Thanh Liêm, Hà Nam</t>
  </si>
  <si>
    <t>Số 255A, Đường Trần Nhân Tông, Khu phố 2, Thị trấn Vĩnh Trụ, Huyện Lý Nhân, Hà Nam</t>
  </si>
  <si>
    <t>Tổ dân phố số 1, Phường Hòa Mạc, Thị xã Duy Tiên, Hà Nam</t>
  </si>
  <si>
    <t>Số 39, Đường Trần Hưng Đạo, Tổ dân phố số 10, Thị trấn Quế, Huyện Kim Bảng, Hà Nam</t>
  </si>
  <si>
    <t>Khu công nghiệp Đồng Văn I mở rộng, Phường Bạch Thượng, Thị xã Duy Tiên, Hà Nam</t>
  </si>
  <si>
    <t>Khu Công nghiệp Đồng Văn II, Phường Duy Minh, Thị xã Duy Tiên, Hà Nam</t>
  </si>
  <si>
    <t>Lô E, KCN Đồng Văn II, Phường Đồng Văn, Thị xã Duy Tiên, Hà Nam</t>
  </si>
  <si>
    <t>Đường N3, Lô C10.2, Khu Công nghiệp Châu Sơn, Phường Châu Sơn, Thành phố Phủ Lý, Hà Nam</t>
  </si>
  <si>
    <t>Tầng 1 -  tòa nhà Viettel Hà Nam, quốc lộ 1A, đường Lê Hoàn, Phường Hai Bà Trưng, Thành phố Phủ Lý, Hà Nam</t>
  </si>
  <si>
    <t>Xưởng công ty TNHH U&amp;I Hà Nội, Khu công nghiệp Đồng Văn I, Phường Đồng Văn, Thị xã Duy Tiên, Hà Nam</t>
  </si>
  <si>
    <t>Lô CN-02, Khu công nghiệp Đồng Văn IV, Xã Đại Cương, Huyện Kim Bảng, Hà Nam</t>
  </si>
  <si>
    <t>Khu công nghiệp Đồng Văn III, Phường Hoàng Đông, Thị xã Duy Tiên, Hà Nam</t>
  </si>
  <si>
    <t>Bồng Lạng, Xã Thanh Nghị, Huyện Thanh Liêm, Hà Nam</t>
  </si>
  <si>
    <t>Trung tâm văn hóa thể thao công nhân lao động, KCN Đồng Văn, Phường Bạch Thượng, Thị xã Duy Tiên, Hà Nam</t>
  </si>
  <si>
    <t>Xưởng X14, lô P, khu công nghiệp Đồng Văn II, Phường Duy Minh, Thị xã Duy Tiên, Hà Nam</t>
  </si>
  <si>
    <t>Nhà xưởng E, khu nhà xưởng AMV, đường N2, khu A, KCN Hòa Mạc, Phường Hòa Mạc, Thị xã Duy Tiên, Hà Nam</t>
  </si>
  <si>
    <t>Xóm 2, Xã Nhân Khang, Huyện Lý Nhân, Hà Nam</t>
  </si>
  <si>
    <t>Khu Công nghiệp Đồng Văn III, Phường Hoàng Đông, Thị xã Duy Tiên, Hà Nam</t>
  </si>
  <si>
    <t>PG1-05, PG1-06 Vincom Shophouse Phủ Lý, đường Biên Hòa, Phường Minh Khai, Thành phố Phủ Lý, Hà Nam</t>
  </si>
  <si>
    <t>Lô CN-01, Khu Công nghiệp Đồng Văn IV, Xã Đại Cương, Huyện Kim Bảng, Hà Nam</t>
  </si>
  <si>
    <t>Khu Công Nghiệp hỗ trợ Đồng Văn III, Phường Hoàng Đông, Thị xã Duy Tiên, Hà Nam</t>
  </si>
  <si>
    <t>Khu công nghiêp hỗ trợ Đồng Văn III, Phường Đồng Văn, Thị xã Duy Tiên, Hà Nam</t>
  </si>
  <si>
    <t>Lô F5, đường D5, KCN Châu Sơn, Phường Châu Sơn, Thành phố Phủ Lý, Hà Nam</t>
  </si>
  <si>
    <t>Lô CN-03, Khu công nghiệp Đồng Văn IV, Xã Đại Cương, Huyện Kim Bảng, Hà Nam</t>
  </si>
  <si>
    <t>Đường N6, khu công nghiệp Hòa Mạc, Phường Hòa Mạc, Thị xã Duy Tiên, Hà Nam</t>
  </si>
  <si>
    <t>Lô A1-3, đường N2, khu A, Khu công nghiệp Hòa Mạc, Phường Hòa Mạc, Thị xã Duy Tiên, Hà Nam</t>
  </si>
  <si>
    <t>Khu D, Đường N2, KCN Hòa Mạc, Phường Hòa Mạc, Thị xã Duy Tiên, Hà Nam</t>
  </si>
  <si>
    <t>Lô P, Khu công nghiệp Đồng Văn II, Phường Duy Minh, Thị xã Duy Tiên, Hà Nam</t>
  </si>
  <si>
    <t>Nhà xưởng số 5 lô D10, đường D6 và N4, khu công nghiệp Châu, Phường Châu Sơn, Thành phố Phủ Lý, Hà Nam</t>
  </si>
  <si>
    <t>0987884525</t>
  </si>
  <si>
    <t>0967677258</t>
  </si>
  <si>
    <t>0988423081</t>
  </si>
  <si>
    <t>DN được giảm 50% mức đóng quỹ</t>
  </si>
  <si>
    <t>3619689</t>
  </si>
  <si>
    <t>02437918157</t>
  </si>
  <si>
    <t>3585899</t>
  </si>
  <si>
    <t>0973752078</t>
  </si>
  <si>
    <t>0944556855</t>
  </si>
  <si>
    <t>3580257</t>
  </si>
  <si>
    <t>0978409730</t>
  </si>
  <si>
    <t>0912529574</t>
  </si>
  <si>
    <t>3844979</t>
  </si>
  <si>
    <t>0978423032</t>
  </si>
  <si>
    <t>0393998688</t>
  </si>
  <si>
    <t>Ngân hàng HTX Việt Nam - Chi nhánh Hà Nam</t>
  </si>
  <si>
    <t>Số 25 đường Lê Hoàn, Phường Minh Khai, Thành phố Phủ Lý, Hà Nam</t>
  </si>
  <si>
    <t>0973026419</t>
  </si>
  <si>
    <t>K còn trong DS thuế</t>
  </si>
  <si>
    <t>0975764085</t>
  </si>
  <si>
    <t>0977565433</t>
  </si>
  <si>
    <t>0931683189</t>
  </si>
  <si>
    <t>0374664114</t>
  </si>
  <si>
    <t>0982666223</t>
  </si>
  <si>
    <t>3577888</t>
  </si>
  <si>
    <t>0983480908</t>
  </si>
  <si>
    <t>0974901296</t>
  </si>
  <si>
    <t>3523006</t>
  </si>
  <si>
    <t>3583909</t>
  </si>
  <si>
    <t>0393456997</t>
  </si>
  <si>
    <t>02262460267</t>
  </si>
  <si>
    <t>0985501345</t>
  </si>
  <si>
    <t>0985925939</t>
  </si>
  <si>
    <t>0945298365</t>
  </si>
  <si>
    <t>0948000363</t>
  </si>
  <si>
    <t>02436622400</t>
  </si>
  <si>
    <t>0984588255</t>
  </si>
  <si>
    <t>0984088077</t>
  </si>
  <si>
    <t>0978709692</t>
  </si>
  <si>
    <t>0965594968</t>
  </si>
  <si>
    <t>0973964546</t>
  </si>
  <si>
    <t>0985925268</t>
  </si>
  <si>
    <t>0363899318</t>
  </si>
  <si>
    <t>3526999</t>
  </si>
  <si>
    <t>0382731806</t>
  </si>
  <si>
    <t>3583363</t>
  </si>
  <si>
    <t>3582030</t>
  </si>
  <si>
    <t>3699055</t>
  </si>
  <si>
    <t>3583508</t>
  </si>
  <si>
    <t>3583520</t>
  </si>
  <si>
    <t>0944110926</t>
  </si>
  <si>
    <t>6575999</t>
  </si>
  <si>
    <t>0936400252</t>
  </si>
  <si>
    <t>0396783322</t>
  </si>
  <si>
    <t>3583305</t>
  </si>
  <si>
    <t>3774602</t>
  </si>
  <si>
    <t>0795028167</t>
  </si>
  <si>
    <t>0979319079</t>
  </si>
  <si>
    <t>0978326154</t>
  </si>
  <si>
    <t>0979697830</t>
  </si>
  <si>
    <t>0917201856</t>
  </si>
  <si>
    <t>0983916266</t>
  </si>
  <si>
    <t>0379368725</t>
  </si>
  <si>
    <t>3875268</t>
  </si>
  <si>
    <t>0912127091</t>
  </si>
  <si>
    <t>3582368</t>
  </si>
  <si>
    <t>0986999484</t>
  </si>
  <si>
    <t>0326272199</t>
  </si>
  <si>
    <t>0984289373</t>
  </si>
  <si>
    <t>0334356498</t>
  </si>
  <si>
    <t>0396800615</t>
  </si>
  <si>
    <t>0934241085</t>
  </si>
  <si>
    <t>0858060276</t>
  </si>
  <si>
    <t>3582522</t>
  </si>
  <si>
    <t>3533038</t>
  </si>
  <si>
    <t>0848098818</t>
  </si>
  <si>
    <t>0915278476</t>
  </si>
  <si>
    <t>3583177</t>
  </si>
  <si>
    <t>0369620576</t>
  </si>
  <si>
    <t>0918209388</t>
  </si>
  <si>
    <t>3870018</t>
  </si>
  <si>
    <t>0966512218</t>
  </si>
  <si>
    <t>3821546</t>
  </si>
  <si>
    <t>3851323</t>
  </si>
  <si>
    <t>0984582540</t>
  </si>
  <si>
    <t>0915493787</t>
  </si>
  <si>
    <t>0984811193</t>
  </si>
  <si>
    <t>0812936306</t>
  </si>
  <si>
    <t>0915612629</t>
  </si>
  <si>
    <t>CÔNG TY TNHH MTV DASAN VINA</t>
  </si>
  <si>
    <t>3883141</t>
  </si>
  <si>
    <t>CÔNG TY TNHH HOA TÍN</t>
  </si>
  <si>
    <t>Cụm CN Kim Bình, Xã Kim Bình, Thành phố Phủ Lý, Hà Nam</t>
  </si>
  <si>
    <t>0339167550</t>
  </si>
  <si>
    <t>CÔNG TY TNHH G STAR VINA</t>
  </si>
  <si>
    <t>0982618956</t>
  </si>
  <si>
    <t>CÔNG TY TNHH SAEHAN PACKAGE VINA</t>
  </si>
  <si>
    <t>0362934728</t>
  </si>
  <si>
    <t>Huyện Lý Nhân</t>
  </si>
  <si>
    <t>Thị xã Duy Tiên</t>
  </si>
  <si>
    <t>Huyện Kim Bảng</t>
  </si>
  <si>
    <t>Thành phố Phủ Lý</t>
  </si>
  <si>
    <t>CÔNG TY TNHH SHIKOKU CABLE VIỆT NAM</t>
  </si>
  <si>
    <t>Số người lao động lấy theo rà soát của Bảo Hiểm Xã Hội tỉnh</t>
  </si>
  <si>
    <t>DN được giảm 50% mức đóng quỹ; Số người lao động lấy theo rà soát của Bảo Hiểm Xã Hội tỉnh</t>
  </si>
  <si>
    <t>DN được giảm 50% mức đóng quỹ; Giá trị tài sản lấy theo rà soát của Cục Thuế tỉnh</t>
  </si>
  <si>
    <t xml:space="preserve"> Giá trị tài sản lấy theo rà soát của Cục Thuế tỉnh</t>
  </si>
  <si>
    <t>Huyện, Thị xã,
 Thành phố</t>
  </si>
  <si>
    <t>(4)=(3)*2/10.000</t>
  </si>
  <si>
    <t>K được miễn, giảm thuế</t>
  </si>
  <si>
    <t>Số người lao động lấy theo rà soát của Bảo Hiểm Xã Hội tỉnh; Giá trị tài sản lấy theo rà soát của Cục Thuế tỉnh</t>
  </si>
  <si>
    <t>theo giấy CNĐT vẫn được hưởng ưu đãi thuế năm 2020</t>
  </si>
  <si>
    <t>DN được giảm 50% mức đóng quỹ; Số người lao động lấy theo rà soát của Bảo Hiểm Xã Hội tỉnh; Giá trị tài sản lấy theo rà soát của Cục Thuế tỉnh</t>
  </si>
  <si>
    <t>-</t>
  </si>
  <si>
    <t>Năm 2019 DN nộp thừa (do DN khai báo sai tổng GTTS)</t>
  </si>
  <si>
    <t>Trường CĐ Phát thanh- truyền hình Hà Nam</t>
  </si>
  <si>
    <t>Công ty TNHH TECHNOMEIJI RUBBER Việt Nam</t>
  </si>
  <si>
    <t>Công ty TNHH AFIX Việt Nam</t>
  </si>
  <si>
    <t>*</t>
  </si>
  <si>
    <t xml:space="preserve">Chỉ tiêu thu, nộp Quỹ </t>
  </si>
  <si>
    <t>Tổng số tiền đã thu, nộp Quỹ</t>
  </si>
  <si>
    <t>Ngày nộp</t>
  </si>
  <si>
    <t>Tên đơn vị</t>
  </si>
  <si>
    <t>Tổng số tiền thu nộp Quỹ</t>
  </si>
  <si>
    <t>CÔNG TY TNHH MINAMI ASO NOUEN INTERNATIONAL</t>
  </si>
  <si>
    <t>31/7/2020</t>
  </si>
  <si>
    <t>Nộp năm 2020</t>
  </si>
  <si>
    <t>14/8/2020</t>
  </si>
  <si>
    <t>Bệnh viện mắt Hà Nam</t>
  </si>
  <si>
    <t>17/8/2020</t>
  </si>
  <si>
    <t>18/8/2020</t>
  </si>
  <si>
    <t>Chi cục Dân số - KHHGĐ tỉnh Hà Nam</t>
  </si>
  <si>
    <t>Bệnh viện đa khoa khu vực Nam Lý</t>
  </si>
  <si>
    <t>Chỉ tiêu thu,
 nộp Quỹ</t>
  </si>
  <si>
    <t>Đơn vị nộp thẳng vào TK Quỹ</t>
  </si>
  <si>
    <t>Tổng số tiền
 đã thu được</t>
  </si>
  <si>
    <t>Chỉ tiêu thu,
nộp Quỹ</t>
  </si>
  <si>
    <t>TỔNG HỢP THU - CHI QUỸ PCTT TỈNH HÀ NAM</t>
  </si>
  <si>
    <r>
      <t xml:space="preserve">Tổng số tiền đã thu - chi Quỹ
</t>
    </r>
    <r>
      <rPr>
        <i/>
        <sz val="13"/>
        <color indexed="10"/>
        <rFont val="Times New Roman"/>
        <family val="1"/>
      </rPr>
      <t>(đồng)</t>
    </r>
  </si>
  <si>
    <t>Tổng thu</t>
  </si>
  <si>
    <t>Năm 2018</t>
  </si>
  <si>
    <t>Năm 2019</t>
  </si>
  <si>
    <t>Tiền lãi</t>
  </si>
  <si>
    <t>III</t>
  </si>
  <si>
    <t>Tổng chi</t>
  </si>
  <si>
    <t>IV</t>
  </si>
  <si>
    <t>Số dư cuối kỳ</t>
  </si>
  <si>
    <t>Năm 2020</t>
  </si>
  <si>
    <t>THÁNG 7, 8/2020</t>
  </si>
  <si>
    <t>19/8/2020</t>
  </si>
  <si>
    <t>21/8/2020</t>
  </si>
  <si>
    <t>24/8/2020</t>
  </si>
  <si>
    <t>25/8/2020</t>
  </si>
  <si>
    <t>27/8/2020</t>
  </si>
  <si>
    <t>CÔNG TY TNHH JINYOUNG G&amp;T VIETNAM (của 342 người lao động)</t>
  </si>
  <si>
    <t>CÔNG TY TNHH JINYOUNG G&amp;T VIETNAM (của doanh nghiệp)</t>
  </si>
  <si>
    <t>28/8/2020</t>
  </si>
  <si>
    <t>Trung tâm đăng kiểm PTGTVT tỉnh Hà Nam</t>
  </si>
  <si>
    <t>31/8/2020</t>
  </si>
  <si>
    <t>Trung tâm Pháp y - Sở Y tế tỉnh Hà nam</t>
  </si>
  <si>
    <t>Chi cục An toàn vệ sinh thực phẩm - Sở Y tế tỉnh Hà nam</t>
  </si>
  <si>
    <t>Bệnh viện y học cổ truyền-Sở Y tế tỉnh Hà nam</t>
  </si>
  <si>
    <t>THÁNG 9/2020</t>
  </si>
  <si>
    <t>01/9/2020</t>
  </si>
  <si>
    <t>Sở Y tế - Trường Cao đẳng y tế Hà Nam</t>
  </si>
  <si>
    <t>03/9/2020</t>
  </si>
  <si>
    <t>Trung tâm y tế huyện Lý Nhân</t>
  </si>
  <si>
    <t>04/9/2020</t>
  </si>
  <si>
    <t>7/9/2020</t>
  </si>
  <si>
    <t>07/9/2020</t>
  </si>
  <si>
    <t>Trung tâm y tế thị xã Duy Tiên</t>
  </si>
  <si>
    <t>Sở Y tế -Trung tâm kiểm nghiệm thuốc MP-TP</t>
  </si>
  <si>
    <t>9/9/2020</t>
  </si>
  <si>
    <t>Bệnh viện tâm thần Hà Nam</t>
  </si>
  <si>
    <t>Sở Y tế-Trung tâm y tế huyện Kim bảng</t>
  </si>
  <si>
    <t>Bệnh viện phong tỉnh Hà Nam</t>
  </si>
  <si>
    <t>Kho bạc nhà nước Hà Nam</t>
  </si>
  <si>
    <t>10/9/2020</t>
  </si>
  <si>
    <t>11/9/2020</t>
  </si>
  <si>
    <t>NGÂN HÀNG NÔNG NGHIỆP VÀ PHÁT TRIỂN NT HUYỆN THANH LIÊM HÀ NAM (Thanh Hà, Thanh Liêm)</t>
  </si>
  <si>
    <t>15/9/2020</t>
  </si>
  <si>
    <t>14/9/2020</t>
  </si>
  <si>
    <t>Công ty THNN Găng tay SunMyung</t>
  </si>
  <si>
    <t>Sở Y tế-Trung tâm y tế thành phố Phủ Lý</t>
  </si>
  <si>
    <t>16/9/2020</t>
  </si>
  <si>
    <t>Trung tâm kiểm soát bệnh tật tỉnh Hà Nam</t>
  </si>
  <si>
    <t>17/9/2020</t>
  </si>
  <si>
    <t>18/9/2020</t>
  </si>
  <si>
    <t>Công ty CP cấp nước SETFIL hà nam</t>
  </si>
  <si>
    <t>Sở Y tế-Trung tâm y tế huyện Bình Lục</t>
  </si>
  <si>
    <t>Chi cục phòng chống tệ nạn xã hội</t>
  </si>
  <si>
    <t>22/9/2020</t>
  </si>
  <si>
    <t>TT giám định y khoa,Trung tâm y tế Thanh Liêm</t>
  </si>
  <si>
    <t>Sở Y tế - BV lao và BV phổi tỉnh Hà Nam</t>
  </si>
  <si>
    <t>23/9/2020</t>
  </si>
  <si>
    <t>Công ty TNHH FRIESLANDCAMPINA HA NAM</t>
  </si>
  <si>
    <t>Bệnh viện sản nhi tỉnh Hà Nam</t>
  </si>
  <si>
    <t>25/9/2020</t>
  </si>
  <si>
    <t>Cty TNHH may Sao việt</t>
  </si>
  <si>
    <t>28/9/2020</t>
  </si>
  <si>
    <t>24/9/2020</t>
  </si>
  <si>
    <t>29/9/2020</t>
  </si>
  <si>
    <t>Cty TNHH YAMANESEIKI</t>
  </si>
  <si>
    <t>Sở Y tế - BV ĐA KHOA tỉnh Hà Nam</t>
  </si>
  <si>
    <t>30/9/2020</t>
  </si>
  <si>
    <t>Cty CP PT Hà nam</t>
  </si>
  <si>
    <t>THÁNG 10/2020</t>
  </si>
  <si>
    <t>02/10/2020</t>
  </si>
  <si>
    <t>06/10/2020</t>
  </si>
  <si>
    <t>08/10/2020</t>
  </si>
  <si>
    <t>07/10/2020</t>
  </si>
  <si>
    <t>8/10/2020</t>
  </si>
  <si>
    <t>TT DỊCH VỤ VIỆC LÀM HÀ NAM</t>
  </si>
  <si>
    <t>09/10/2020</t>
  </si>
  <si>
    <t>12/10/2020</t>
  </si>
  <si>
    <t>TT CÔNG TÁC XÃ HỘI TỈNH HÀ NAM</t>
  </si>
  <si>
    <t>13/10/2020</t>
  </si>
  <si>
    <t>Công ty TNHH POMME INTERNATIONAL HA NAM</t>
  </si>
  <si>
    <t>14/10/2020</t>
  </si>
  <si>
    <t>15/10/2020</t>
  </si>
  <si>
    <t>16/10/2020</t>
  </si>
  <si>
    <t xml:space="preserve">TT điều trị nghiện ma túy và PHCNTT </t>
  </si>
  <si>
    <t>19/10/2020</t>
  </si>
  <si>
    <t>20/10/2020</t>
  </si>
  <si>
    <t>Văn phòng Cục thuế Tỉnh Hà Nam</t>
  </si>
  <si>
    <t>21/10/2020</t>
  </si>
  <si>
    <t>23/10/2020</t>
  </si>
  <si>
    <t>26/10/2020</t>
  </si>
  <si>
    <t>27/10/2020</t>
  </si>
  <si>
    <t>28/10/2020</t>
  </si>
  <si>
    <t>CÔNG TY TNHH THỨC ĂN CHĂN NUÔI NASACO HÀ NAM</t>
  </si>
  <si>
    <t>Cty TNHH NIPPON THERMOSTAT VIỆT NAM</t>
  </si>
  <si>
    <t>29/10/2020</t>
  </si>
  <si>
    <t>CÔNG TY TNHH ZHONG XIN HOA SEN</t>
  </si>
  <si>
    <t>30/10/2020</t>
  </si>
  <si>
    <t>Cty TNHH TACN NASACO HÀ NAM</t>
  </si>
  <si>
    <t>CÔNG TY TNHH TDS VIỆT NAM (người lao động nộp)</t>
  </si>
  <si>
    <t>CÔNG TY TNHH TDS VIỆT NAM (Cty nộp)</t>
  </si>
  <si>
    <t>Lãi từ 01/7/2020 đến 05/8/2020</t>
  </si>
  <si>
    <t>Lãi từ 06/8/2020 đến 30/9/2020</t>
  </si>
  <si>
    <t>THÁNG 11/2020</t>
  </si>
  <si>
    <t>Hội người mù tỉnh</t>
  </si>
  <si>
    <t>02/11/2020</t>
  </si>
  <si>
    <t>Báo Hà Nam</t>
  </si>
  <si>
    <t>03/11/2020</t>
  </si>
  <si>
    <t>CÔNG TY TNHH SSM VINA</t>
  </si>
  <si>
    <t>05/11/2020</t>
  </si>
  <si>
    <t>CÔNG TY ANCO HÀ NAM</t>
  </si>
  <si>
    <t>CÔNG TY TNHH VIỆT PHƯƠNG HÀ NAM</t>
  </si>
  <si>
    <t>06/11/2020</t>
  </si>
  <si>
    <t>CÔNG TY TNHH YAMANESEIKI VIỆT NAM</t>
  </si>
  <si>
    <t>CÔNG TY TNHH ASIA FEED MILLS (VIỆT NAM)</t>
  </si>
  <si>
    <t>Trường trung cấp nghề công nghệ Hà Nam</t>
  </si>
  <si>
    <t>NGÂN HÀNG THƯƠNG MẠI CỔ PHẦN NGOẠI THƯƠNG VIỆT NAM - CHI NHÁNH HÀ NAM</t>
  </si>
  <si>
    <t>Ban QLPT Khu đô thị mới</t>
  </si>
  <si>
    <t>CÔNG TY CỔ PHẦN MAY KINH BẮC</t>
  </si>
  <si>
    <t>09/11/2020</t>
  </si>
  <si>
    <t>Ngân hàng chính sách xã hội Việt Nam CN Hà Nam</t>
  </si>
  <si>
    <t>CÔNG TY CP DINH DƯỠNG HỒNG HÀ</t>
  </si>
  <si>
    <t>Cty CP tập đoàn 68 (MST 0700246295)</t>
  </si>
  <si>
    <t>CÔNG TY TNHH YOKOWO VIỆT NAM</t>
  </si>
  <si>
    <t>10/11/2020</t>
  </si>
  <si>
    <t>CÔNG TY TNHH FUJI STAR ROOF</t>
  </si>
  <si>
    <t>CÔNG TY CP NƯỚC SẠCH ĐỒNG VĂN</t>
  </si>
  <si>
    <t>CÔNG TY TNHH FAVOR UNION VINA</t>
  </si>
  <si>
    <t>Công ty CP sách và thiết bị trường học tỉnh Hà Nam</t>
  </si>
  <si>
    <t>11/11/2020</t>
  </si>
  <si>
    <t>CÔNG TY TNHH SIYOTO VINA ELECTRONICS</t>
  </si>
  <si>
    <t>VĂN PHÒNG ĐẠI DIỆN CÔNG TY CỔ PHẦN KIỂM ĐỊNH XÂY DỰNG AN HÒA TẠI HÀ NAM</t>
  </si>
  <si>
    <t>12/11/2020</t>
  </si>
  <si>
    <t>CÔNG TY TNHH S-MAC HT VINA</t>
  </si>
  <si>
    <t>Công ty Bảo Việt Hà Nam</t>
  </si>
  <si>
    <t>Trường CĐ Thủy Lợi Bắc Bộ</t>
  </si>
  <si>
    <t>13/11/2020</t>
  </si>
  <si>
    <t>Trạm kiểm soát tải trọng xe lưu động tỉnh Hà nam</t>
  </si>
  <si>
    <t>16/11/2020</t>
  </si>
  <si>
    <t>CÔNG TY TNHH DAYEON BI JOU VIỆT NAM</t>
  </si>
  <si>
    <t>CÔNG TY TNHH DỊCH VỤ DU LỊCH TAM CHÚC</t>
  </si>
  <si>
    <t>CHI NHÁNH CÔNG TY TNHH TRUNG THÀNH</t>
  </si>
  <si>
    <t>CÔNG TY CP LIÊN DOANH DƯỢC MỸ PHẨM DIAMOND PHÁP</t>
  </si>
  <si>
    <t>CÔNG TY CỔ PHẦN DƯỢC PHẨM BẢO NGUYÊN</t>
  </si>
  <si>
    <t>17/11/2020</t>
  </si>
  <si>
    <t>18/11/2020</t>
  </si>
  <si>
    <t>CÔNG TY TNHH REAL PACKAGING VINA</t>
  </si>
  <si>
    <t>CÔNG TY CỔ PHẦN LƯƠNG THỰC VẬT TƯ NÔNG NGHIỆP HÀ NAM</t>
  </si>
  <si>
    <t>19/11/2020</t>
  </si>
  <si>
    <t>CÔNG TY CỔ PHẦN SƠN NISHU</t>
  </si>
  <si>
    <t>CÔNG TY TNHH WOO SEOK INKO VINA</t>
  </si>
  <si>
    <t>CÔNG TY TNHH KUROSU HÀ NAM</t>
  </si>
  <si>
    <t>20/11/2020</t>
  </si>
  <si>
    <t>NHÀ MÁY SẢN XUẤT GIẦY DA XUẤT KHẨU</t>
  </si>
  <si>
    <t>CÔNG TY TNHH ĐẦU TƯ VÀ PHÁT TRIỂN THD</t>
  </si>
  <si>
    <t>23/11/2020</t>
  </si>
  <si>
    <t>CÔNG TY TNHH KUWANA</t>
  </si>
  <si>
    <t>Công ty TNHH sản xuất vật liệu xây dựng Xuân Thành Hà Nam</t>
  </si>
  <si>
    <t>VIETTEL Hà Nam</t>
  </si>
  <si>
    <t>Sở Nội vụ</t>
  </si>
  <si>
    <t>0977244689</t>
  </si>
  <si>
    <t>3840282</t>
  </si>
  <si>
    <t>Văn phòng Tỉnh ủy</t>
  </si>
  <si>
    <t>Văn phòng Đoàn đại biểu Quốc hội</t>
  </si>
  <si>
    <t>Bộ chỉ huy Quân sự tỉnh</t>
  </si>
  <si>
    <t>0973131186</t>
  </si>
  <si>
    <t>Phòng giao dịch Hà Nam - Chi nhánh Ngân hàng phát triển khu vực Nam Định - Hà Nam</t>
  </si>
  <si>
    <t>0913865366</t>
  </si>
  <si>
    <t>Công Ty TNHH Một Thành Viên Xổ Số Kiến Thiết Hà Nam</t>
  </si>
  <si>
    <t>Quốc lộ 1A, Phường Minh Khai, Thành phố Phủ Lý, Hà Nam</t>
  </si>
  <si>
    <t>0985907867</t>
  </si>
  <si>
    <t>Công ty CP nước sạch Hà Nam</t>
  </si>
  <si>
    <t>Số 10, đường Nguyễn Thiện, Phường Quang Trung, Thành phố Phủ Lý, Hà Nam</t>
  </si>
  <si>
    <t>0911544672</t>
  </si>
  <si>
    <t>CÔNG TY TNHH MỘT THÀNH VIÊN KHAI THÁC CÔNG TRÌNH THUỶ LỢI TỈNH HÀ NAM</t>
  </si>
  <si>
    <t>Quốc lộ 21A, Phường Thanh Châu, Thành phố Phủ Lý, Hà Nam</t>
  </si>
  <si>
    <t>0973316219</t>
  </si>
  <si>
    <t>CÔNG TY TNHH THƯƠNG MẠI TUẤN HẢI</t>
  </si>
  <si>
    <t>Đường Lê Hoàn, Phường Hai Bà Trưng, Thành phố Phủ Lý, Hà Nam</t>
  </si>
  <si>
    <t>CÔNG TY TRÁCH NHIỆM HỮU HẠN GIANG HỒNG</t>
  </si>
  <si>
    <t>Khu Công nghiệp Đồng Văn I, Phường Bạch Thượng, Thị xã Duy Tiên, Hà Nam</t>
  </si>
  <si>
    <t>0979873658</t>
  </si>
  <si>
    <t>Cụm công nghiệp Cầu Giát, Xã Chuyên Ngoại, Thị xã Duy Tiên, Hà Nam</t>
  </si>
  <si>
    <t>Công ty TNHH Thanh Xuân</t>
  </si>
  <si>
    <t>Khu Công nghiệp Đồng Văn I, Phường Đồng Văn, Thị xã Duy Tiên, Hà Nam</t>
  </si>
  <si>
    <t>Giá trị tài sản lấy theo rà soát của Cục Thuế tỉnh</t>
  </si>
  <si>
    <t>0936399500</t>
  </si>
  <si>
    <t>CÔNG TY TRÁCH NHIỆM HỮU HẠN SẢN XUẤT VÀ THƯƠNG MẠI ĐẠI UY</t>
  </si>
  <si>
    <t>0888260028</t>
  </si>
  <si>
    <t>CÔNG TY CỔ PHẦN CẤP NƯỚC SETFIL HÀ NAM</t>
  </si>
  <si>
    <t>Công Ty TNHH Dây Và Cáp Điện Lucky Sun</t>
  </si>
  <si>
    <t>02439783467</t>
  </si>
  <si>
    <t>CÔNG TY CỔ PHẦN 68</t>
  </si>
  <si>
    <t>Tổ 7, Phường Thanh Tuyền, Thành phố Phủ Lý, Hà Nam</t>
  </si>
  <si>
    <t>Khu Công Nghiệp Đồng Văn, Phường Đồng Văn, Thị xã Duy Tiên, Hà Nam</t>
  </si>
  <si>
    <t>CÔNG TY TNHH QUỐC TẾ HUY HOÀNG PHƯƠNG ĐÔNG</t>
  </si>
  <si>
    <t>0982218866</t>
  </si>
  <si>
    <t>CÔNG TY TNHH U &amp; I HÀ NỘI</t>
  </si>
  <si>
    <t>0972727060</t>
  </si>
  <si>
    <t>CÔNG TY TNHH POMME INTERNATIONAL</t>
  </si>
  <si>
    <t>Lô H, khu công nghiệp Đồng Văn II, Phường Đồng Văn, Thị xã Duy Tiên, Hà Nam</t>
  </si>
  <si>
    <t>0978431186</t>
  </si>
  <si>
    <t>CÔNG TY TNHH SRE VIỆT NAM</t>
  </si>
  <si>
    <t>Giá trị tài sản lấy theo rà soát của Cục Thuế tỉnh; Số người lao động lấy theo rà soát của Bảo Hiểm Xã Hội tỉnh</t>
  </si>
  <si>
    <t>CÔNG TY CỔ PHẦN XI MĂNG LONG THÀNH</t>
  </si>
  <si>
    <t>Thôn Hồng Sơn, Xã Thanh Sơn, Huyện Kim Bảng, Hà Nam</t>
  </si>
  <si>
    <t>0932653999</t>
  </si>
  <si>
    <t>CÔNG TY TNHH MỘT THÀNH VIÊN TRƯỜNG HẢI - HÀ NAM</t>
  </si>
  <si>
    <t>Km số 4, quốc lộ 1A, thôn Đại Cầu, Xã Tiên Tân, Thành phố Phủ Lý, Hà Nam</t>
  </si>
  <si>
    <t>0938806174</t>
  </si>
  <si>
    <t>Chi nhánh dược huyện Lý Nhân</t>
  </si>
  <si>
    <t xml:space="preserve">Xóm 10, Thị trấn Vĩnh Trụ, Huyện Lý Nhân, </t>
  </si>
  <si>
    <t>CÔNG TY TNHH ISHIGAKI VIỆT NAM</t>
  </si>
  <si>
    <t>3616888</t>
  </si>
  <si>
    <t>CÔNG TY TNHH DRILUBE VIỆT NAM</t>
  </si>
  <si>
    <t>0942369381</t>
  </si>
  <si>
    <t>CÔNG TY TNHH MYEONGSUNG VINA</t>
  </si>
  <si>
    <t>CHI NHÁNH CÔNG NGHIỆP HOÁ CHẤT MỎ HÀ NAM</t>
  </si>
  <si>
    <t>Đường Lê Chân, Phường Lê Hồng Phong, Thành phố Phủ Lý, Hà Nam</t>
  </si>
  <si>
    <t>CHI NHÁNH CÔNG TY CỔ PHẦN HOÁ PHẨM BA NHẤT TẠI HÀ NAM</t>
  </si>
  <si>
    <t>Tổ 8, Phường Thanh Tuyền, Thành phố Phủ Lý, Hà Nam</t>
  </si>
  <si>
    <t>0902246438</t>
  </si>
  <si>
    <t>CÔNG TY TRÁCH NHIỆM HỮU HẠN L&amp;M VINA</t>
  </si>
  <si>
    <t>Đường Lê Chân, Xã Thi Sơn, Huyện Kim Bảng, Hà Nam</t>
  </si>
  <si>
    <t>0349635647</t>
  </si>
  <si>
    <t>CÔNG TY TNHH DORCO LIVING VINA</t>
  </si>
  <si>
    <t>Đường D3, Khu G, Khu công nghiệp Hòa Mạc, Phường Hòa Mạc, Thị xã Duy Tiên, Hà Nam</t>
  </si>
  <si>
    <t>3587550</t>
  </si>
  <si>
    <t>CÔNG TY TNHH DONGJUN ART CRAFT</t>
  </si>
  <si>
    <t>Giá trị tài sản lấy theo rà soát của Cục Thuế tỉnh;
 DN được giảm 50% mức đóng quỹ</t>
  </si>
  <si>
    <t>CÔNG TY TNHH NITTOKU VIỆT NAM</t>
  </si>
  <si>
    <t>CÔNG TY TNHH HÀ NỘI MARUITO</t>
  </si>
  <si>
    <t>3585891</t>
  </si>
  <si>
    <t>Công Ty TNHH Thương Mại Dịch Vụ Dệt May Thanh Tùng</t>
  </si>
  <si>
    <t>Cụm tiểu thủ công nghiệp – làng nghề Nhật Tân, Xã Nhật Tân, Huyện Kim Bảng, Hà Nam</t>
  </si>
  <si>
    <t>0983669682</t>
  </si>
  <si>
    <t>CÔNG TY TNHH NBK VINA</t>
  </si>
  <si>
    <t>Giá trị tài sản lấy theo rà soát của Cục Thuế tỉnh;
DN được giảm 50% mức đóng quỹ</t>
  </si>
  <si>
    <t>0376682741</t>
  </si>
  <si>
    <t>Số 76 Lê Chân, Phường Lê Hồng Phong, Thành phố Phủ Lý, Hà Nam</t>
  </si>
  <si>
    <t>0913633881</t>
  </si>
  <si>
    <t>Công ty TNHH ESPOIR Việt Nam</t>
  </si>
  <si>
    <t>Lô F, Đường D1 và N3, Khu công nghiệp Châu Sơn, Phường Châu Sơn, Thành phố Phủ Lý, Hà Nam</t>
  </si>
  <si>
    <t>0981403292</t>
  </si>
  <si>
    <t>Khu công nghiệp hỗ trợ Đồng Văn III, Phường Đồng Văn, Thị xã Duy Tiên, Hà Nam</t>
  </si>
  <si>
    <t>3582315</t>
  </si>
  <si>
    <t>CÔNG TY TNHH CU TECH VIỆT NAM</t>
  </si>
  <si>
    <t>Đường D3, khu G, khu Công nghiệp Hòa Mạc, Phường Hòa Mạc, Thị xã Duy Tiên, Hà Nam</t>
  </si>
  <si>
    <t>CÔNG TY TRÁCH NHIỆM HỮU HẠN MỘT THÀNH VIÊN HOA SEN HÀ NAM</t>
  </si>
  <si>
    <t>Cụm Công nghiêp Kiện Khê I, Thị trấn Kiện Khê, Huyện Thanh Liêm, Hà Nam</t>
  </si>
  <si>
    <t>CÔNG TY TNHH NMS VIỆT NAM</t>
  </si>
  <si>
    <t>Lô N, Khu công nghiệp Đồng Văn II, Phường Duy Minh, Thị xã Duy Tiên, Hà Nam</t>
  </si>
  <si>
    <t>0931921783</t>
  </si>
  <si>
    <t>CÔNG TY TNHH HTCTECH</t>
  </si>
  <si>
    <t>3583315</t>
  </si>
  <si>
    <t>CÔNG TY TNHH OHTSUKA SANGYO MATERIAL VIỆT NAM</t>
  </si>
  <si>
    <t>Khu công nghiệp Đồng Văn III, Phường Đồng Văn, Thị xã Duy Tiên, Hà Nam</t>
  </si>
  <si>
    <t>0856684992</t>
  </si>
  <si>
    <t>Cụm tiểu thủ công nghiệp Kim Bình, Xã Kim Bình, Thành phố Phủ Lý, Hà Nam</t>
  </si>
  <si>
    <t>CÔNG TY TNHH SEOUL SEMICONDUCTOR VINA</t>
  </si>
  <si>
    <t>CÔNG TY TNHH HJ HÀ NAM</t>
  </si>
  <si>
    <t>Phố Cà, Xã Thanh Nguyên, Huyện Thanh Liêm, Hà Nam</t>
  </si>
  <si>
    <t>0982871998</t>
  </si>
  <si>
    <t>CÔNG TY TNHH HỆ THỐNG DÂY DẪN ECO</t>
  </si>
  <si>
    <t>KCN Đồng Văn IV, Xã Đại Cương, Huyện Kim Bảng, Hà Nam</t>
  </si>
  <si>
    <t>0942801888</t>
  </si>
  <si>
    <t>CÔNG TY TNHH HOJITSU VIỆT NAM</t>
  </si>
  <si>
    <t>E2, khu NX AMV, đường 2, khu A, KCN Hòa Mạc, Phường Hòa Mạc, Thị xã Duy Tiên, Hà Nam</t>
  </si>
  <si>
    <t>0979798390</t>
  </si>
  <si>
    <t>Chi nhánh công ty TNHH quốc tế Vũ Gia tại Hà Nam</t>
  </si>
  <si>
    <t>Khu công nghiêp Đồng Văn IV, Xã Đại Cương, Huyện Kim Bảng, Hà Nam</t>
  </si>
  <si>
    <t>CÔNG TY TNHH VINA ITO</t>
  </si>
  <si>
    <t>DN được giảm 50% mức đóng quỹ và được trừ số tiền đã đóng thừa năm 2019</t>
  </si>
  <si>
    <t>0935131998</t>
  </si>
  <si>
    <t>CÔNG TY TNHH  KENT WARM VIET NAM</t>
  </si>
  <si>
    <t>0965513483</t>
  </si>
  <si>
    <t>CÔNG TY TNHH MAY MẶC XNK CJ VINA</t>
  </si>
  <si>
    <t>Thôn An Thái, Thị trấn Bình Mỹ, Huyện Bình Lục, Hà Nam</t>
  </si>
  <si>
    <t>2460189</t>
  </si>
  <si>
    <t>CÔNG TY TNHH KAJITECH HÀ NỘI</t>
  </si>
  <si>
    <t>Lô CNVN, Khu công nghiệp Đồng Văn III, Phường Hoàng Đông, Thị xã Duy Tiên, Hà Nam</t>
  </si>
  <si>
    <t>0979361285</t>
  </si>
  <si>
    <t>CÔNG TY TNHH SAWADA PRECISION VIỆT NHẬT</t>
  </si>
  <si>
    <t>Lô CNVN04-04 &amp; CNVN04-05, khu công nghiêp Đồng Văn III, Phường Hoàng Đông, Thị xã Duy Tiên, Hà Nam</t>
  </si>
  <si>
    <t>0988905045</t>
  </si>
  <si>
    <t>CÔNG TY TNHH LISAL VINA</t>
  </si>
  <si>
    <t>Lô CN-04, khu công nghiêp Đồng Văn IV, Xã Đại Cương, Huyện Kim Bảng, Hà Nam</t>
  </si>
  <si>
    <t>2460468</t>
  </si>
  <si>
    <t>CÔNG TY TNHH HANYOUNG WORLDWRAP VINA</t>
  </si>
  <si>
    <t>0389796688</t>
  </si>
  <si>
    <t>CÔNG TY CỔ PHẦN EXCOOK</t>
  </si>
  <si>
    <t>N4, Khu E, Khu công nghiệp Hòa Mạc, Phường Hòa Mạc, Thị xã Duy Tiên, Hà Nam</t>
  </si>
  <si>
    <t>0776434568</t>
  </si>
  <si>
    <t>Khu du lịch Tam Chúc, Thị trấn Ba Sao, Huyện Kim Bảng, Hà Nam</t>
  </si>
  <si>
    <t>0989106999</t>
  </si>
  <si>
    <t>CÔNG TY TNHH TAKEUCHI HI-PACK VIỆT NAM</t>
  </si>
  <si>
    <t>Nhà xưởng NX 08, lô P, khu CN Đồng Văn II, Phường Duy Minh, Thị xã Duy Tiên, Hà Nam</t>
  </si>
  <si>
    <t>0369786585</t>
  </si>
  <si>
    <t>CÔNG TY TNHH TEIJIN CARBON VIỆT NAM</t>
  </si>
  <si>
    <t>Lô CN 04+08, Khu Công nghiệp Đồng Văn III, Phường Đồng Văn, Thị xã Duy Tiên, Hà Nam</t>
  </si>
  <si>
    <t>0963000948</t>
  </si>
  <si>
    <t>CÔNG TY CỔ PHẦN ĐẦU TƯ VÀ KINH DOANH BẤT ĐỘNG SẢN HẢI PHÁT- CHI NHÁNH HÀ NAM</t>
  </si>
  <si>
    <t>Số 130 đường Trường Chinh, Phường Minh Khai, Thành phố Phủ Lý, Hà Nam</t>
  </si>
  <si>
    <t>0968639668</t>
  </si>
  <si>
    <t>CÔNG TY TNHH MỘT THÀNH VIÊN MÔI TRƯỜNG ĐÔ THỊ HÀ NAM</t>
  </si>
  <si>
    <t>Đường D2 khu công nghiệp Đồng Văn I, Phường Đồng Văn, Thị xã Duy Tiên, Hà Nam</t>
  </si>
  <si>
    <t>CÔNG TY TNHH BAO BÌ YFY HÀ NAM</t>
  </si>
  <si>
    <t>Một phần lô J, Khu công nghiệp Đồng Văn II, Phường Bạch Thượng, Thị xã Duy Tiên, Hà Nam</t>
  </si>
  <si>
    <t>0779059778</t>
  </si>
  <si>
    <t>CÔNG TY TNHH NGUYÊN LIỆU MÀU NHỰA THÁI LÂM</t>
  </si>
  <si>
    <t>Đường Lê Chân,  Khu công nghiệp Châu Sơn, Phường Châu Sơn, Thành phố Phủ Lý, Hà Nam</t>
  </si>
  <si>
    <t>CÔNG TY TNHH VINH HẠNH HÀ NAM</t>
  </si>
  <si>
    <t>Quốc lộ 38, Xã Chuyên Ngoại, Thị xã Duy Tiên, Hà Nam</t>
  </si>
  <si>
    <t>3830011</t>
  </si>
  <si>
    <t>Viễn thông Hà Nam</t>
  </si>
  <si>
    <t>Lô CNVN04-8 &amp; CNVN04-9, Khu Công nghiệp Đồng Văn III, Phường Hoàng Đông, Thị xã Duy Tiên, Hà Nam</t>
  </si>
  <si>
    <t>DN được giảm 50% mức đóng quỹ; Giá trị tài sản lấy theo rà soát của Cục Thuế tỉnh; Số người lao động lấy theo rà soát của Bảo Hiểm Xã Hội tỉnh</t>
  </si>
  <si>
    <t>Công ty TNHH giấy Hà Nam</t>
  </si>
  <si>
    <t>Cụm tiểu thủ công nghiệp Nam Châu Sơn, Phường Châu Sơn, Thành phố Phủ Lý, Hà Nam</t>
  </si>
  <si>
    <t>CÔNG TY TNHH  YU WON NRT</t>
  </si>
  <si>
    <t>Giá trị tài sản lấy theo rà soát của Cục Thuế tỉnh;
DN được giảm 50% mức đóng quỹ và được trừ số tiền đã đóng thừa năm 2019</t>
  </si>
  <si>
    <t>CÔNG TY TNHH VIỆT NAM BYRON HOLDINGS</t>
  </si>
  <si>
    <t>Đường N2, lô C, Khu CN Hòa Mạc, Phường Hòa Mạc, Thị xã Duy Tiên, Hà Nam</t>
  </si>
  <si>
    <t>0972727005</t>
  </si>
  <si>
    <t>CÔNG TY TNHH JK HÀ NAM</t>
  </si>
  <si>
    <t>0983881751</t>
  </si>
  <si>
    <t>Ngân hàng thương mại cổ phần đầu tư và phát triển Việt Nam - Chi nhánh Hà Nam.</t>
  </si>
  <si>
    <t>Số 210, đường Lê Hoàn, Phường Quang Trung, Thành phố Phủ Lý, Hà Nam</t>
  </si>
  <si>
    <t>DN hạch toán phụ thuộc</t>
  </si>
  <si>
    <t>NGÂN HÀNG THƯƠNG MẠI CỔ PHẦN BƯU ĐIỆN LIÊN VIỆT - CHI NHÁNH HÀ NAM</t>
  </si>
  <si>
    <t>Số 114 Đường Trần Phú, Phường Quang Trung, Thành phố Phủ Lý, Hà Nam</t>
  </si>
  <si>
    <t>NGÂN HÀNG NÔNG NGHIỆP VÀ PHÁT TRIỂN NÔNG THÔN VIỆT NAM - CHI NHÁNH TỈNH HÀ NAM</t>
  </si>
  <si>
    <t>Số 52 đường Trần Phú, Phường Quang Trung, Thành phố Phủ Lý, Hà Nam</t>
  </si>
  <si>
    <t>CÔNG TY TNHH DORCO VINA - CHI NHÁNH HÀ NAM</t>
  </si>
  <si>
    <t>Số 25 đường Trần Hưng Đạo, Phường Trần Hưng Đạo, Thành phố Phủ Lý, Hà Nam</t>
  </si>
  <si>
    <t>CHI NHÁNH CÔNG TY TNHH OJITEX HẢI PHÒNG TẠI HÀ NAM</t>
  </si>
  <si>
    <t>Lô CN07, Khu công nghiệp Đồng Văn III, Phường Đồng Văn, Thị xã Duy Tiên, Hà Nam</t>
  </si>
  <si>
    <t>CÔNG TY TNHH SẢN XUẤT CỬA TA YONG</t>
  </si>
  <si>
    <t>Đường D5 - KCN Châu Sơn, Phường Châu Sơn, Thành phố Phủ Lý, Hà Nam</t>
  </si>
  <si>
    <t>Tổ 9, Đường Trường Chinh, Phường Hai Bà Trưng, Thành phố Phủ Lý, Hà Nam</t>
  </si>
  <si>
    <t>Công ty TNHH Thái Sơn</t>
  </si>
  <si>
    <t>CÔNG TY TRÁCH NHIỆM HỮU HẠN ĐẦU TƯ HÀ NAM</t>
  </si>
  <si>
    <t>Công ty xây dựng Đồng Tâm</t>
  </si>
  <si>
    <t>Xã Thanh Lưu, Xã Thanh Lưu (hết hiệu lực), Huyện Thanh Liêm, Hà Nam</t>
  </si>
  <si>
    <t>CÔNG TY TNHH PHÁT TRIỂN KINH TẾ VIỆT PHÁP</t>
  </si>
  <si>
    <t>Cụm công nghiệp Nam Châu Sơn, Phường Châu Sơn, Thành phố Phủ Lý, Hà Nam</t>
  </si>
  <si>
    <t>Công ty TNHH Trí Hường</t>
  </si>
  <si>
    <t>Tổ 5, Phường Lê Hồng Phong, Thành phố Phủ Lý, Hà Nam</t>
  </si>
  <si>
    <t>Công Ty Cổ Phần Xuất Nhập Khẩu 277 Hà Nam</t>
  </si>
  <si>
    <t>Cụm Công nghiệp Bắc Thanh Châu, Phường Thanh Châu, Thành phố Phủ Lý, Hà Nam</t>
  </si>
  <si>
    <t>Công ty TNHH sản xuất và thương mại Đại Thành Phát</t>
  </si>
  <si>
    <t>Tổ dân phố Ngô Gia Khảm, Phường Châu Sơn, Thành phố Phủ Lý, Hà Nam</t>
  </si>
  <si>
    <t>Công ty cổ phần Happytex Việt Nam</t>
  </si>
  <si>
    <t>Số 2 đường Trường Chinh, Phường Lương Khánh Thiện, Thành phố Phủ Lý, Hà Nam</t>
  </si>
  <si>
    <t>Công ty TNHH Văn Hường</t>
  </si>
  <si>
    <t>CÔNG TY CP QUẢN LÝ VÀ XÂY DỰNG CÔNG TRÌNH GIAO THÔNG HÀ NAM</t>
  </si>
  <si>
    <t>Km2 - Đường Đinh Tiên Hoàng, Phường Trần Hưng Đạo, Thành phố Phủ Lý, Hà Nam</t>
  </si>
  <si>
    <t>Công ty cổ phần Đức Mạnh</t>
  </si>
  <si>
    <t>Số 55, đường Nguyễn Văn Trỗi, Phường Lương Khánh Thiện, Thành phố Phủ Lý, Hà Nam</t>
  </si>
  <si>
    <t>CÔNG TY TNHH XÂY DỰNG MỸ ĐÀ</t>
  </si>
  <si>
    <t>Số 30, đường Lê Công Thanh, Phường Trần Hưng Đạo, Thành phố Phủ Lý, Hà Nam</t>
  </si>
  <si>
    <t>CÔNG TY TNHH THƯƠNG MẠI TRUNG DŨNG</t>
  </si>
  <si>
    <t>Khu công nghiệp Châu Sơn, đường Lê Chân, Phường Lê Hồng Phong, Thành phố Phủ Lý, Hà Nam</t>
  </si>
  <si>
    <t>CÔNG TY TRÁCH NHIỆM HỮU HẠN HỘI VŨ</t>
  </si>
  <si>
    <t>Cụm Công nghiệp, Tiểu thủ công nghiệp Cầu Giát, Phường Châu Giang, Thị xã Duy Tiên, Hà Nam</t>
  </si>
  <si>
    <t>CÔNG TY TNHH CÔNG NGHỆ ĐỨC VIỆT</t>
  </si>
  <si>
    <t>Khu Công nghiệp Đồng Văn, Phường Đồng Văn, Thị xã Duy Tiên, Hà Nam</t>
  </si>
  <si>
    <t>CÔNG TY TNHH SẢN XUẤT HÀ THANH</t>
  </si>
  <si>
    <t>CÔNG TY TNHH CÔNG NGHỆ TIN HỌC VÀ TRẮC ĐỊA BẢN ĐỒ SÔNG CHÂU</t>
  </si>
  <si>
    <t>Số 124, đường Quy Lưu, Phường Minh Khai, Thành phố Phủ Lý, Hà Nam</t>
  </si>
  <si>
    <t>CÔNG TY CỔ PHẦN GIẤY HOÀNG HÀ HÀ NAM</t>
  </si>
  <si>
    <t>CÔNG TY TNHH SẢN XUẤT VÀ THƯƠNG MẠI ASI MIỀN BẮC</t>
  </si>
  <si>
    <t>Cụm công nghiệp Tây Nam, Phường Lê Hồng Phong, Thành phố Phủ Lý, Hà Nam</t>
  </si>
  <si>
    <t>CÔNG TY TNHH ĐẠI DƯƠNG</t>
  </si>
  <si>
    <t>Công ty 2 - 9</t>
  </si>
  <si>
    <t>Thôn Ngô Gia Khảm, Phường Châu Sơn, Thành phố Phủ Lý, Hà Nam</t>
  </si>
  <si>
    <t>CÔNG TY TNHH XÂY LẮP ĐIỆN HÀ NAM</t>
  </si>
  <si>
    <t>Số 23, ngõ 34 Ngô Sỹ Liên, Phường Trần Hưng Đạo, Thành phố Phủ Lý, Hà Nam</t>
  </si>
  <si>
    <t>Công ty TNHH Hồng Phú</t>
  </si>
  <si>
    <t>Số 497 Lý Thường Kiệt, Phường Lê Hồng Phong, Thành phố Phủ Lý, Hà Nam</t>
  </si>
  <si>
    <t>CÔNG TY CỔ PHẦN ĐẦU TƯ DNA</t>
  </si>
  <si>
    <t>Đường Lê Chân, Khu Công nghiệp Châu Sơn, Phường Châu Sơn, Thành phố Phủ Lý, Hà Nam</t>
  </si>
  <si>
    <t>CÔNG TY CỔ PHẦN KHÁCH SẠN DỊCH VỤ HÀ NAM</t>
  </si>
  <si>
    <t>167 đường Lê Lợi, Phường Lương Khánh Thiện, Thành phố Phủ Lý, Hà Nam</t>
  </si>
  <si>
    <t>Công ty TNHH Nam Dương</t>
  </si>
  <si>
    <t>148 Nguyễn Hữu Tiến - Thị trấn Đồng văn, , Thị xã Duy Tiên, Hà Nam</t>
  </si>
  <si>
    <t>CÔNG TY CỔ PHẦN TAM KIM</t>
  </si>
  <si>
    <t>Công ty TNHH dệt Hà Nam</t>
  </si>
  <si>
    <t>Công ty  CP xi măng Kiện Khê</t>
  </si>
  <si>
    <t>Kiện Khê, , Huyện Thanh Liêm, Hà Nam</t>
  </si>
  <si>
    <t>đường 1A, Phường Hai Bà Trưng, Thành phố Phủ Lý, Hà Nam</t>
  </si>
  <si>
    <t>CÔNG TY TRÁCH NHIỆM HỮU HẠN HÀ PHƯƠNG</t>
  </si>
  <si>
    <t>Đường Lê Duẩn, Phường Liêm Chính, Thành phố Phủ Lý, Hà Nam</t>
  </si>
  <si>
    <t>Công ty TNHH Đại Hùng</t>
  </si>
  <si>
    <t>Cụm công nghiệp Châu Sơn, Phường Lê Hồng Phong, Thành phố Phủ Lý, Hà Nam</t>
  </si>
  <si>
    <t>Công ty TNHH Mây Tre xuất khẩu Ngọc Động Hà Nam</t>
  </si>
  <si>
    <t>Cụm công nghiệp Hoàng Đông, Phường Hoàng Đông, Thị xã Duy Tiên, Hà Nam</t>
  </si>
  <si>
    <t>Trung tâm công nghệ thông tin Tài nguyên và Môi trường</t>
  </si>
  <si>
    <t>Số 187 đường Quy Lưu, Phường Minh Khai, Thành phố Phủ Lý, Hà Nam</t>
  </si>
  <si>
    <t>CÔNG TY TNHH MAY GRACE SUN VIỆT NAM</t>
  </si>
  <si>
    <t>Đường Trương Công Giai, Phường Thanh Châu, Thành phố Phủ Lý, Hà Nam</t>
  </si>
  <si>
    <t>CÔNG TY TNHH HAI PHA VIỆT NAM</t>
  </si>
  <si>
    <t>Khu Công nghiệp Châu Sơn, Phường Châu Sơn, Thành phố Phủ Lý, Hà Nam</t>
  </si>
  <si>
    <t>CÔNG TY TRÁCH NHIỆM HỮU HẠN NGUYỄN KHOA HÀ NAM</t>
  </si>
  <si>
    <t>CÔNG TY CỔ PHẦN AN PHÚ HƯNG</t>
  </si>
  <si>
    <t>Ngã tư đường 21, Xã Kim Bình, Thành phố Phủ Lý, Hà Nam</t>
  </si>
  <si>
    <t>Công ty TNHH FABI SECRET Việt Nam</t>
  </si>
  <si>
    <t>Đường 1A Xã Thanh Hà, , Huyện Thanh Liêm, Hà Nam</t>
  </si>
  <si>
    <t>CÔNG TY TNHH LEO JINS VIỆT NAM</t>
  </si>
  <si>
    <t>CÔNG TY TNHH THƯƠNG MẠI VÀ MAY MẶC NGUYÊN TOÀN</t>
  </si>
  <si>
    <t>Công ty TNHH kỹ thuật cơ điện lạnh Hoàng Gia</t>
  </si>
  <si>
    <t>Cụm công nghiệp Tây Nam, Phường Châu Sơn, Thành phố Phủ Lý, Hà Nam</t>
  </si>
  <si>
    <t>Công ty CP dược phẩm Hoa Việt</t>
  </si>
  <si>
    <t>Số 124, đường Trường Chinh, Phường Minh Khai, Thành phố Phủ Lý, Hà Nam</t>
  </si>
  <si>
    <t>CÔNG TY TNHH SHIN MYUNG VINA</t>
  </si>
  <si>
    <t>CÔNG TY CP ATA PAINT HÀ NAM</t>
  </si>
  <si>
    <t>Lô P, Khu Công nghiệp Đồng Văn II, Phường Duy Minh, Thị xã Duy Tiên, Hà Nam</t>
  </si>
  <si>
    <t>CÔNG TY CP CASABLANCA VIỆT NAM</t>
  </si>
  <si>
    <t>CÔNG TY CỔ PHẦN XÂY DỰNG MINH ANH</t>
  </si>
  <si>
    <t>Khu công nghiệp Kiện Khê I, Thị trấn Kiện Khê, Huyện Thanh Liêm, Hà Nam</t>
  </si>
  <si>
    <t>CÔNG TY TNHH INTERSACK VIỆT NAM</t>
  </si>
  <si>
    <t>CÔNG TY TNHH VINA KOREA YOUNHAB</t>
  </si>
  <si>
    <t>CÔNG TY TRÁCH NHIỆM HỮU HẠN FRIESLANDCAMPINA HÀ NAM</t>
  </si>
  <si>
    <t>CÔNG TY TNHH TÚ TÀI</t>
  </si>
  <si>
    <t>Cụm CN Tây Nam thành phố Phủ Lý, Phường Châu Sơn, Thành phố Phủ Lý, Hà Nam</t>
  </si>
  <si>
    <t>CÔNG TY CỔ PHẦN SẢN XUẤT VÀ THƯƠNG MẠI NHẬT HÀ</t>
  </si>
  <si>
    <t>Số 121 đường Nguyễn Văn Trỗi, phố Phạm Văn Đồng, Phường Đồng Văn, Thị xã Duy Tiên, Hà Nam</t>
  </si>
  <si>
    <t>CÔNG TY TNHH JCU VIỆT NAM</t>
  </si>
  <si>
    <t>CÔNG TY CỔ PHẦN CƠ KHÍ TRƯỜNG GIANG</t>
  </si>
  <si>
    <t>Lô D, Khu công nghiệp Châu Sơn, Phường Lê Hồng Phong, Thành phố Phủ Lý, Hà Nam</t>
  </si>
  <si>
    <t>CÔNG TY TNHH ĐỒNG KỸ THUẬT KOREA VIỆT NAM</t>
  </si>
  <si>
    <t>CÔNG TY CỔ PHẦN NHỰA CHÂU ÂU</t>
  </si>
  <si>
    <t>CÔNG TY TNHH MINJAE FASHION</t>
  </si>
  <si>
    <t>Khu công nghiệp đồng Văn I, Phường Đồng Văn, Thị xã Duy Tiên, Hà Nam</t>
  </si>
  <si>
    <t>CÔNG TY TNHH DỆT MAY TÂN TIẾN THÀNH</t>
  </si>
  <si>
    <t>Xóm 8, Xã Hòa Hậu, Huyện Lý Nhân, Hà Nam</t>
  </si>
  <si>
    <t>CÔNG TY TNHH TRANG SỨC MỸ NGHỆ LEE VIỆT NAM</t>
  </si>
  <si>
    <t>CÔNG TY TNHH MỸ NGHỆ TRUYỀN THỐNG YOO HAN</t>
  </si>
  <si>
    <t>CÔNG TY CỔ PHẦN ĐẤT HIẾM VIỆT NAM</t>
  </si>
  <si>
    <t>Thôn Lão Cầu, Xã Tiên Tân, Thành phố Phủ Lý, Hà Nam</t>
  </si>
  <si>
    <t>CÔNG TY CỔ PHẦN ĐẦU TƯ CÔNG NGHỆ VÀ THƯƠNG MẠI HANA</t>
  </si>
  <si>
    <t>Thôn Lê Lợi, Phường Châu Sơn, Thành phố Phủ Lý, Hà Nam</t>
  </si>
  <si>
    <t>CÔNG TY TNHH MỘT THÀNH VIÊN ĐÁ PHỦ LÝ</t>
  </si>
  <si>
    <t>Thôn Nam Sơn, Phường Châu Sơn, Thành phố Phủ Lý, Hà Nam</t>
  </si>
  <si>
    <t>Công ty cổ phần sản xuất - xuất nhập khẩu thủ công mỹ nghệ và nông sản tổng hợp</t>
  </si>
  <si>
    <t>Cụm công nghiệp Biên Hòa, Xã Ngọc Sơn, Huyện Kim Bảng, Hà Nam</t>
  </si>
  <si>
    <t>CÔNG TY TNHH ĐÓNG GÓI C-ONE VIỆT NAM</t>
  </si>
  <si>
    <t>Tổng Công Ty CP đầu tư phát triển Hải Sơn- Tổng công ty 86</t>
  </si>
  <si>
    <t>CX1 - phía Nam cầu Hồng Phú, đường Lê Hoàn, Phường Hai Bà Trưng, Thành phố Phủ Lý, Hà Nam</t>
  </si>
  <si>
    <t>CÔNG TY TNHH THƯƠNG MẠI HÀ NỘI - YEEDO</t>
  </si>
  <si>
    <t>CÔNG TY TNHH YOUME - VIỆT NAM</t>
  </si>
  <si>
    <t>CÔNG TY TNHH HƯNG PHÚ</t>
  </si>
  <si>
    <t>Khu tập thể công ty cổ phần giống cây trồng Trung Ương, Phường Đồng Văn, Thị xã Duy Tiên, Hà Nam</t>
  </si>
  <si>
    <t>Doanh nghiệp tư nhân Thịnh Đại</t>
  </si>
  <si>
    <t>Xóm 8 Thôn Thịnh Đại, Xã Đại Cương, , Huyện Kim Bảng, Hà Nam</t>
  </si>
  <si>
    <t>CÔNG TY TNHH QUẢN LÝ KHAI THÁC KHU CÔNG NGHIỆP HÒA MẠC</t>
  </si>
  <si>
    <t>Khu công nghiệp Hòa Mạc, Phường Hòa Mạc, Thị xã Duy Tiên, Hà Nam</t>
  </si>
  <si>
    <t>CÔNG TY CỔ PHẦN LƯƠNG THỰC HÀ NAM</t>
  </si>
  <si>
    <t>Đường Nguyễn Thị Định, Phường Thanh Châu, Thành phố Phủ Lý, Hà Nam</t>
  </si>
  <si>
    <t>CÔNG TY CP ĐẦU TƯ VÀ PHÁT TRIỂN VẬT LIỆU MỚI VIP</t>
  </si>
  <si>
    <t>Lô C, khu công nghiệp Đồng Văn I, Phường Đồng Văn, Thị xã Duy Tiên, Hà Nam</t>
  </si>
  <si>
    <t>CÔNG TY TNHH YUWON ENGINEERING AND TECHNOLOGY</t>
  </si>
  <si>
    <t>Công ty CP dệt may xuất nhập khẩu Hoà Phát</t>
  </si>
  <si>
    <t>Xã Công Lý, Xã Công Lý, Huyện Lý Nhân, Hà Nam</t>
  </si>
  <si>
    <t>CÔNG TY CP VẢI ĐỊA KỸ THUẬT VIỆT NAM</t>
  </si>
  <si>
    <t>Lô 80, khu công nghiệp Đồng Văn, Phường Đồng Văn, Thị xã Duy Tiên, Hà Nam</t>
  </si>
  <si>
    <t>CÔNG TY TNHH HONDA LOCK VIỆT  NAM</t>
  </si>
  <si>
    <t>CÔNG TY TNHH GĂNG TAY SUN MYUNG</t>
  </si>
  <si>
    <t>CÔNG TY CỔ PHẦN NHỰA QUỲNH HẰNG SP</t>
  </si>
  <si>
    <t>Lô C - KCN Đồng Văn I, Phường Đồng Văn, Thị xã Duy Tiên, Hà Nam</t>
  </si>
  <si>
    <t>Công Ty CP Vận Tải Và Thương Mại Đại Thành Long</t>
  </si>
  <si>
    <t>CÔNG TY TNHH PHÚ HOÀNG ANH</t>
  </si>
  <si>
    <t>Quốc lộ 38, Phường Yên Bắc, Thị xã Duy Tiên, Hà Nam</t>
  </si>
  <si>
    <t>CÔNG TY CP DƯỢC MỸ PHẨM MP1</t>
  </si>
  <si>
    <t>Đường Lê Chân, khu công nghiệp Châu Sơn, Phường Châu Sơn, Thành phố Phủ Lý, Hà Nam</t>
  </si>
  <si>
    <t>CÔNG TY TNHH ENEX VINA</t>
  </si>
  <si>
    <t>Khu công nghiêp Châu Sơn, Phường Châu Sơn, Thành phố Phủ Lý, Hà Nam</t>
  </si>
  <si>
    <t>Công ty TNHH nhựa Đông Á</t>
  </si>
  <si>
    <t>CHI NHÁNH CÔNG TY CỔ PHẦN SAO THÁI DƯƠNG TẠI HÀ NAM</t>
  </si>
  <si>
    <t>khu công nghiệp Đồng Văn, Phường Đồng Văn, Thị xã Duy Tiên, Hà Nam</t>
  </si>
  <si>
    <t>Chi nhánh xăng dầu Hà Nam</t>
  </si>
  <si>
    <t>Đường 1A, Phường Thanh Châu, Thành phố Phủ Lý, Hà Nam</t>
  </si>
  <si>
    <t>Nhà máy cơ khí chế tạo thiết bị môi trường</t>
  </si>
  <si>
    <t>Lô C- Khu công nghiệp Đồng Văn, , Thị xã Duy Tiên, Hà Nam</t>
  </si>
  <si>
    <t>Lô D, khu Công nghiệp Đồng Văn I, Phường Đồng Văn, Thị xã Duy Tiên, Hà Nam</t>
  </si>
  <si>
    <t>CÔNG TY TNHH ĐẦU TƯ SÔNG ĐÀ VIỆT ĐỨC HÀ NAM</t>
  </si>
  <si>
    <t>Xóm 4, Phường Thanh Tuyền, Thành phố Phủ Lý, Hà Nam</t>
  </si>
  <si>
    <t>CÔNG TY CỔ PHẦN MAY ĐỨC HẠNH</t>
  </si>
  <si>
    <t>, Xã Trung Lương, Huyện Bình Lục, Hà Nam</t>
  </si>
  <si>
    <t>CHI NHÁNH CÔNG TY CỔ PHẦN BA AN TẠI HÀ NAM</t>
  </si>
  <si>
    <t>CÔNG TY CỔ PHẦN NORFOLK HATEXCO</t>
  </si>
  <si>
    <t>Công ty TNHH kinh doanh xuất nhập khẩu Hoàng Sơn</t>
  </si>
  <si>
    <t>CÔNG TY TNHH MỘT THÀNH VIÊN - TRƯỜNG TRUNG CẤP NGHỀ GIAO THÔNG VÀ XÂY DỰNG VIỆT ÚC</t>
  </si>
  <si>
    <t>Thôn Mạc, Xã Tiên Tân, Thành phố Phủ Lý, Hà Nam</t>
  </si>
  <si>
    <t>Công ty TNHH D - STEEL VINA KOREA</t>
  </si>
  <si>
    <t>CÔNG TY CP CƠ KHÍ VÀ VẬT LIỆU XÂY DỰNG PHÚ NGUYỄN</t>
  </si>
  <si>
    <t>CÔNG TY CỔ PHẦN KHANG MINH GROUP</t>
  </si>
  <si>
    <t>CÔNG TY CỔ PHẦN NHỰA KIÊN AN</t>
  </si>
  <si>
    <t>CÔNG TY TNHH MAY SAO VIỆT - HÀ NAM</t>
  </si>
  <si>
    <t>Cụm công nghiệp Nhật Tân, Xã Nhật Tân, Huyện Kim Bảng, Hà Nam</t>
  </si>
  <si>
    <t>CÔNG TY TNHH TỨ HẢI HÀ NAM</t>
  </si>
  <si>
    <t>xóm Đình, thôn Lương Tràng, Xã Liêm Tiết, Thành phố Phủ Lý, Hà Nam</t>
  </si>
  <si>
    <t>CÔNG TY TNHH FUJI ENGINEERING VIỆT NAM</t>
  </si>
  <si>
    <t>Lô CN-07, CN-08, Khu Công Nghiệp Đồng Văn I, Phường Đồng Văn, Thị xã Duy Tiên, Hà Nam</t>
  </si>
  <si>
    <t>CÔNG TY CỔ PHẦN THƯƠNG MẠI VÀ TƯ VẤN ĐẦU TƯ XÂY DỰNG CÔNG TRÌNH SỐ 9</t>
  </si>
  <si>
    <t>Thôn Sọng Thượng, Xã Liêm Sơn, Huyện Thanh Liêm, Hà Nam</t>
  </si>
  <si>
    <t>Công ty CP xơ sợi Việt Nam</t>
  </si>
  <si>
    <t>CÔNG TY CỔ PHẦN ĐẦU TƯ VÀ XUẤT NHẬP KHẨU BÌNH MINH</t>
  </si>
  <si>
    <t>CÔNG TY TNHH SẢN XUẤT VÀ XUẤT NHẬP KHẨU DỆT MAY VIỆT NAM</t>
  </si>
  <si>
    <t>Khu công nghiệp Đồng Văn II, Phường Bạch Thượng, Thị xã Duy Tiên, Hà Nam</t>
  </si>
  <si>
    <t>Lô U, khu công nghiệp Đồng Văn II, Phường Duy Minh, Thị xã Duy Tiên, Hà Nam</t>
  </si>
  <si>
    <t>Công ty TNHH cơ khí chế tạo thiết bị môi trường</t>
  </si>
  <si>
    <t>Lô C, khu công nghiệp Đồng Văn, Phường Đồng Văn, Thị xã Duy Tiên, Hà Nam</t>
  </si>
  <si>
    <t>CÔNG TY TNHH NĂNG LƯỢNG XANH – HÀ NAM</t>
  </si>
  <si>
    <t>CÔNG TY TNHH KARA VIỆT NAM</t>
  </si>
  <si>
    <t>Công ty TNHH Dream Plastic</t>
  </si>
  <si>
    <t>Lô C, Khu công nghiệp Châu Sơn, Phường Châu Sơn, Thành phố Phủ Lý, Hà Nam</t>
  </si>
  <si>
    <t>CÔNG TY TNHH JUNA</t>
  </si>
  <si>
    <t>CÔNG TY TNHH ARAI VIỆT NAM</t>
  </si>
  <si>
    <t>CÔNG TY TNHH KHANG MINH CONSLAB THẠCH ANH</t>
  </si>
  <si>
    <t>Thôn Tân Lâm, Thị trấn Kiện Khê, Huyện Thanh Liêm, Hà Nam</t>
  </si>
  <si>
    <t>Công ty TNHH sản xuất đầu tư và phát triển Á Châu</t>
  </si>
  <si>
    <t>Đường Nguyễn Văn Cừ, Phường Lê Hồng Phong, Thành phố Phủ Lý, Hà Nam</t>
  </si>
  <si>
    <t>CÔNG TY TNHH M.O.TEC VIỆT NAM</t>
  </si>
  <si>
    <t>CÔNG TY CP SỢI THANH CHÂU - DỆT MAY NAM ĐỊNH</t>
  </si>
  <si>
    <t>Phố Trương Công Giai, Phường Thanh Châu, Thành phố Phủ Lý, Hà Nam</t>
  </si>
  <si>
    <t>CÔNG TY TNHH CÔNG TRÌNH KIẾN TRÚC VĨ TOÀN</t>
  </si>
  <si>
    <t>Số 17, ngõ 2, tổ 8 Nguyễn Quốc Hiệu, KĐT Nam Trần Hưng Đạo, Phường Trần Hưng Đạo, Thành phố Phủ Lý, Hà Nam</t>
  </si>
  <si>
    <t>CÔNG TY TNHH UEDA VIỆT NAM</t>
  </si>
  <si>
    <t>Khu công nghiệp Đồng văn II, Phường Duy Minh, Thị xã Duy Tiên, Hà Nam</t>
  </si>
  <si>
    <t>CÔNG TY TNHH FUJIGEN VIỆT NAM</t>
  </si>
  <si>
    <t>CÔNG TY CP XI MĂNG NỘI THƯƠNG</t>
  </si>
  <si>
    <t>Thôn Do Lễ, Xã Liên Sơn, Huyện Kim Bảng, Hà Nam</t>
  </si>
  <si>
    <t>CÔNG TY TNHH BẤT ĐỘNG SẢN NIPPON KONPO VIỆT NAM</t>
  </si>
  <si>
    <t>CÔNG TY CP THỨC ĂN CHĂN NUÔI VINA - HÀ NAM</t>
  </si>
  <si>
    <t>Đường D2 - Khu E - Khu công nghiệp Hòa Mạc, Phường Hòa Mạc, Thị xã Duy Tiên, Hà Nam</t>
  </si>
  <si>
    <t>Công Ty TNHH Number One Hà Nam</t>
  </si>
  <si>
    <t>Cụm Công nghiệp Kiện Khê 1, Thị trấn Kiện Khê, Huyện Thanh Liêm, Hà Nam</t>
  </si>
  <si>
    <t>CÔNG TY TNHH JASUNG VINA</t>
  </si>
  <si>
    <t>Khu công nghiệp Đồng văn I, Phường Bạch Thượng, Thị xã Duy Tiên, Hà Nam</t>
  </si>
  <si>
    <t>Công Ty CP Ngọc Sơn Hà Nam</t>
  </si>
  <si>
    <t>Thôn Cửa, Xã Trung Lương, Huyện Bình Lục, Hà Nam</t>
  </si>
  <si>
    <t>CÔNG TY TNHH LIÊN DOANH THỰC PHẨM MAVIN</t>
  </si>
  <si>
    <t>Lô E6, Khu công nghiệp Đồng văn II, Phường Duy Minh, Thị xã Duy Tiên, Hà Nam</t>
  </si>
  <si>
    <t>CÔNG TY TNHH MAY KIM BÌNH</t>
  </si>
  <si>
    <t>Cụm Công nghiệp - Tiểu thủ công nghiệp Kim Bình, Xã Kim Bình, Thành phố Phủ Lý, Hà Nam</t>
  </si>
  <si>
    <t>CÔNG TY TNHH MỘT THÀNH VIÊN SEYANG CORPORATION VIỆT NAM</t>
  </si>
  <si>
    <t>Lô 54, Cụm công nghiệp Nhật Tân, Xã Nhật Tân, Huyện Kim Bảng, Hà Nam</t>
  </si>
  <si>
    <t>CÔNG TY TNHH THƯƠNG MẠI VÀ XUẤT NHẬP KHẨU FAMI</t>
  </si>
  <si>
    <t>Thôn Quang Trung, Xã Thanh Hà, Huyện Thanh Liêm, Hà Nam</t>
  </si>
  <si>
    <t>CÔNG TY TNHH XÂY DỰNG THƯƠNG MẠI PHÚC THÀNH PHÁT</t>
  </si>
  <si>
    <t>CX1 – phía Nam cầu Hồng Phú, đường Lê Hoàn, Phường Hai Bà Trưng, Thành phố Phủ Lý, Hà Nam</t>
  </si>
  <si>
    <t>CÔNG TY CP LƯƠNG THỰC HÀ NAM NINH</t>
  </si>
  <si>
    <t>CÔNG TY CỔ PHẦN FINETEK VIỆT NAM</t>
  </si>
  <si>
    <t>Lô A1-3, Đường N2, Khu A, Khu công nghiệp Hòa Mạc, Phường Hòa Mạc, Thị xã Duy Tiên, Hà Nam</t>
  </si>
  <si>
    <t>CÔNG TY CP ĐẦU TƯ XÂY DỰNG 189</t>
  </si>
  <si>
    <t>Số 29, Phạm Tất Đắc, đường Lê Công Thanh, Phường Lương Khánh Thiện, Thành phố Phủ Lý, Hà Nam</t>
  </si>
  <si>
    <t>CÔNG TY TNHH HANGANG VINA</t>
  </si>
  <si>
    <t>CÔNG TY TNHH ĐẦU TƯ XÂY DỰNG  VIETCOM HÀ NAM</t>
  </si>
  <si>
    <t>Thôn Đọi Tín, Xã Tiên Sơn, Thị xã Duy Tiên, Hà Nam</t>
  </si>
  <si>
    <t>CÔNG TY TNHH DỆT MAY NGA THÀNH</t>
  </si>
  <si>
    <t>Xóm 1 Nhân Thắng, Xã Tiến Thắng, Huyện Lý Nhân, Hà Nam</t>
  </si>
  <si>
    <t>Công ty CP Nông Lương Việt Nam</t>
  </si>
  <si>
    <t>Thôn 3, Xã Phù Vân, Thành phố Phủ Lý, Hà Nam</t>
  </si>
  <si>
    <t>CÔNG TY TNHH BOT CẦN THƠ - PHỤNG HIỆP</t>
  </si>
  <si>
    <t>CÔNG TY TNHH MAY THỜI TRANG HỮU MINH VIỆT NAM</t>
  </si>
  <si>
    <t>Cụm công nghiệp làng nghề Thanh Lưu, Xã Thanh Lưu (hết hiệu lực), Huyện Thanh Liêm, Hà Nam</t>
  </si>
  <si>
    <t>CÔNG TY TRÁCH NHIỆM HỮU HẠN SẢN XUẤT VÀ THƯƠNG MẠI SƠN KHÁNH</t>
  </si>
  <si>
    <t>Tổ 7, Phường Hai Bà Trưng, Thành phố Phủ Lý, Hà Nam</t>
  </si>
  <si>
    <t>CÔNG TY TNHH MARUKOH PAPER VIỆT NAM</t>
  </si>
  <si>
    <t>CÔNG TY TNHH MINATO RUBBER VIỆT NAM</t>
  </si>
  <si>
    <t>CÔNG TY TNHH NIPPON THERMOSTAT VIỆT NAM</t>
  </si>
  <si>
    <t>CÔNG TY TNHH MỘT THÀNH VIÊN HBA</t>
  </si>
  <si>
    <t>Công ty TNHH ELITE GROUP Hà Nội</t>
  </si>
  <si>
    <t>KCN Hòa Mạc, Phường Hòa Mạc, Thị xã Duy Tiên, Hà Nam</t>
  </si>
  <si>
    <t>CÔNG TY CỔ PHẦN THƯƠNG MẠI VÀ SẢN XUẤT NHỰA NAM Á</t>
  </si>
  <si>
    <t>Cụm công nghiệp - Tiểu thủ công nghiệp Kim Bình, Xã Kim Bình, Thành phố Phủ Lý, Hà Nam</t>
  </si>
  <si>
    <t>CÔNG TY TNHH ANAM ELECTRONICS VIỆT NAM</t>
  </si>
  <si>
    <t>CÔNG TY CỔ PHẦN APPATEX</t>
  </si>
  <si>
    <t>CÔNG TY TNHH HASHIMA VIỆT NAM</t>
  </si>
  <si>
    <t>Khu CN Đồng Văn II, Phường Duy Minh, Thị xã Duy Tiên, Hà Nam</t>
  </si>
  <si>
    <t>CÔNG TY TNHH SỢI LONG VÂN</t>
  </si>
  <si>
    <t>CÔNG TY TNHH TRANG SỨC LIAAN VIỆT NAM</t>
  </si>
  <si>
    <t>Khu công nghiêp Đồng Văn I, Phường Đồng Văn, Thị xã Duy Tiên, Hà Nam</t>
  </si>
  <si>
    <t>CÔNG TY CP MAY XUẤT KHẨU VINA CAPITAL</t>
  </si>
  <si>
    <t>Xóm 6, Xã Thi Sơn, Huyện Kim Bảng, Hà Nam</t>
  </si>
  <si>
    <t>CÔNG TY TNHH VINA KAILO</t>
  </si>
  <si>
    <t>CÔNG TY TNHH SET VIỆT NAM</t>
  </si>
  <si>
    <t>Lô C5, đường D1, Khu công nghiệp Châu Sơn, Phường Châu Sơn, Thành phố Phủ Lý, Hà Nam</t>
  </si>
  <si>
    <t>CÔNG TY TNHH DƯỢC PHẨM HOA LINH HÀ NAM</t>
  </si>
  <si>
    <t>CÔNG TY TRÁCH NHIỆM HỮU HẠN GENTHERM VIỆT NAM</t>
  </si>
  <si>
    <t>CÔNG TY TNHH SUNLIN ELECTRONICS VIỆT NAM</t>
  </si>
  <si>
    <t>Lô D4, Khu công nghiệp Châu Sơn, Phường Châu Sơn, Thành phố Phủ Lý, Hà Nam</t>
  </si>
  <si>
    <t>CÔNG TY TNHH SEBANG CHAIN VINA</t>
  </si>
  <si>
    <t>Đường D2, Khu C, Khu CN Hòa Mạc, Phường Hòa Mạc, Thị xã Duy Tiên, Hà Nam</t>
  </si>
  <si>
    <t>CÔNG TY TNHH HANKOOK AL TEC VINA</t>
  </si>
  <si>
    <t>KCN Đồng Văn I, Phường Bạch Thượng, Thị xã Duy Tiên, Hà Nam</t>
  </si>
  <si>
    <t>CÔNG TY TNHH MAY JIN WOO VINA</t>
  </si>
  <si>
    <t>Xóm 5, Xã Nhân Khang, Huyện Lý Nhân, Hà Nam</t>
  </si>
  <si>
    <t>CÔNG TY TNHH MARUJYU VIỆT NAM</t>
  </si>
  <si>
    <t>CÔNG TY TNHH DỆT ĐÀI NGUYÊN (VIỆT NAM)</t>
  </si>
  <si>
    <t>CÔNG TY TNHH SHINTECH VINA</t>
  </si>
  <si>
    <t>CÔNG TY TNHH JY PLASTEEL VINA</t>
  </si>
  <si>
    <t>CÔNG TY TNHH NHỰA CPI VIỆT NAM</t>
  </si>
  <si>
    <t>Cụm CN-TTCN Bình Lục, Xã Trung Lương, Huyện Bình Lục, Hà Nam</t>
  </si>
  <si>
    <t>CÔNG TY TNHH ẨM THỰC SEONG-HO VIỆT NAM</t>
  </si>
  <si>
    <t>Công ty TNHH Jinyang Vina</t>
  </si>
  <si>
    <t>Công ty TNHH SDS Vina</t>
  </si>
  <si>
    <t xml:space="preserve">  Lô C, Đường N3, Khu công nghiệp Châu Sơn, Phường Châu Sơn, Thành phố Phủ Lý, Hà Nam</t>
  </si>
  <si>
    <t>CÔNG TY TNHH NƯỚC SẠCH ĐÀI NGUYÊN (VIỆT NAM)</t>
  </si>
  <si>
    <t>Công ty CP khoáng sản Hamico Hà Nam</t>
  </si>
  <si>
    <t>Tổ 14, Phường Quang Trung, Thành phố Phủ Lý, Hà Nam</t>
  </si>
  <si>
    <t>CÔNG TY TNHH DK VIET NAM</t>
  </si>
  <si>
    <t>Đường D3, Lô G, Khu CN Hòa Mạc, Phường Hòa Mạc, Thị xã Duy Tiên, Hà Nam</t>
  </si>
  <si>
    <t>Công ty CP tuyển và chế biến khoáng sản Hamico</t>
  </si>
  <si>
    <t>Cụm CN Nam Châu Sơn, Phường Châu Sơn, Thành phố Phủ Lý, Hà Nam</t>
  </si>
  <si>
    <t>CÔNG TY CỔ PHẦN XÂY DỰNG LEPRO VIỆT NAM - CHI NHÁNH HÀ NAM</t>
  </si>
  <si>
    <t>Số 17, đường Nguyễn  Văn Trỗi, Phường Đồng Văn, Thị xã Duy Tiên, Hà Nam</t>
  </si>
  <si>
    <t>Công ty TNHH nông nghiệp Tâm Việt</t>
  </si>
  <si>
    <t>CÔNG TY TNHH JEIO VINA</t>
  </si>
  <si>
    <t>CÔNG TY TNHH DAEYU VINA</t>
  </si>
  <si>
    <t>CÔNG TY TNHH NPI VIỆT NAM</t>
  </si>
  <si>
    <t>Lô G1-3, Đường D3, Khu CN Hòa Mạc, Phường Hòa Mạc, Thị xã Duy Tiên, Hà Nam</t>
  </si>
  <si>
    <t>CÔNG TY CỔ PHẦN GOLF TRƯỜNG AN</t>
  </si>
  <si>
    <t>Tổ dân phố số 5, Thị trấn Ba Sao, Huyện Kim Bảng, Hà Nam</t>
  </si>
  <si>
    <t>CÔNG TY TNHH KMW VIỆT NAM</t>
  </si>
  <si>
    <t>Lô C, Khu công nghiệp Đồng Văn I, Phường Yên Bắc, Thị xã Duy Tiên, Hà Nam</t>
  </si>
  <si>
    <t>CÔNG TY CỔ PHẦN TẬP ĐOÀN SAPALI</t>
  </si>
  <si>
    <t>Tổ dân phố Hoàng Lý, Phường Hoàng Đông, Thị xã Duy Tiên, Hà Nam</t>
  </si>
  <si>
    <t>CÔNG TY CỔ PHẦN THƯƠNG MẠI XUẤT NHẬP KHẨU KHÍ DẦU MỎ HÓA LỎNG HÀ NAM</t>
  </si>
  <si>
    <t>Đường D3, Khu CN Châu Sơn, Phường Lê Hồng Phong, Thành phố Phủ Lý, Hà Nam</t>
  </si>
  <si>
    <t>CÔNG TY TNHH DYNAOX VIỆT NAM</t>
  </si>
  <si>
    <t>Đường N2, Khu A, khu CN Hòa Mạc, Phường Hòa Mạc, Thị xã Duy Tiên, Hà Nam</t>
  </si>
  <si>
    <t>CHI NHÁNH CÔNG TY TNHH GUYOMARC’H-VCN TẠI HÀ NAM</t>
  </si>
  <si>
    <t>Đường N5, khu B, khu CN Hòa Mạc, Phường Hòa Mạc, Thị xã Duy Tiên, Hà Nam</t>
  </si>
  <si>
    <t>CÔNG TY TNHH ACE ANTENNA</t>
  </si>
  <si>
    <t>Khu CN đồng Văn II, Phường Bạch Thượng, Thị xã Duy Tiên, Hà Nam</t>
  </si>
  <si>
    <t>CÔNG TY TNHH GLOBAL AL TEC VINA</t>
  </si>
  <si>
    <t>Công Ty TNHH Mico Tech Việt Nam</t>
  </si>
  <si>
    <t>Khu công nghiệp đồng Văn I, Phường Bạch Thượng, Thị xã Duy Tiên, Hà Nam</t>
  </si>
  <si>
    <t>CÔNG TY TNHH GMS VINA</t>
  </si>
  <si>
    <t>CÔNG TY CỔ PHẦN SẢN XUẤT VÀ THƯƠNG MẠI HOÀN DƯƠNG HÀ NAM</t>
  </si>
  <si>
    <t>Khu công nghiệp Đồng Văn, Phường Duy Minh, Thị xã Duy Tiên, Hà Nam</t>
  </si>
  <si>
    <t>CÔNG TY TNHH JY PLASTIC</t>
  </si>
  <si>
    <t>Cụm CN Bình Lục, Xã Trung Lương, Huyện Bình Lục, Hà Nam</t>
  </si>
  <si>
    <t>Chi nhánh công ty TNHH xây dựng Mỹ Đà</t>
  </si>
  <si>
    <t>Thôn Tái 1, Xã Đinh Xá, Thành phố Phủ Lý, Hà Nam</t>
  </si>
  <si>
    <t>CÔNG TY TNHH KANGYIN ELECTRONIC TECHNOLOGY</t>
  </si>
  <si>
    <t>Lô D, Đường D1, Khu CN Châu Sơn, Phường Châu Sơn, Thành phố Phủ Lý, Hà Nam</t>
  </si>
  <si>
    <t>CÔNG TY CP CÔNG NGHỆ MÔI TRƯỜNG DUCAN</t>
  </si>
  <si>
    <t>CÔNG TY CP QUỐC TẾ GSL</t>
  </si>
  <si>
    <t>Cụm CN Biên Hòa, Xã Ngọc Sơn, Huyện Kim Bảng, Hà Nam</t>
  </si>
  <si>
    <t>CÔNG TY CP KAMURI VIỆT NAM</t>
  </si>
  <si>
    <t>Khu CN Châu Sơn, Phường Lê Hồng Phong, Thành phố Phủ Lý, Hà Nam</t>
  </si>
  <si>
    <t>CÔNG TY TNHH HARIM VINA</t>
  </si>
  <si>
    <t>CÔNG TY TNHH PIN GP (VIỆT NAM)</t>
  </si>
  <si>
    <t>Đường N3, Khu C, Khu công nghiệp Hòa Mạc, Phường Hòa Mạc, Thị xã Duy Tiên, Hà Nam</t>
  </si>
  <si>
    <t>CÔNG TY TNHH DREAM PRINTING &amp; PACKAGE</t>
  </si>
  <si>
    <t>Lô D, Khu công nghiệp Châu Sơn, Phường Châu Sơn, Thành phố Phủ Lý, Hà Nam</t>
  </si>
  <si>
    <t>CÔNG TY TNHH LONG PROSPER INTERNATIONAL</t>
  </si>
  <si>
    <t>CÔNG TY TNHH NODA KOGYO (VIỆT NAM)</t>
  </si>
  <si>
    <t>Đường N2, Khu A, Khu CN Hòa Mạc, Phường Hòa Mạc, Thị xã Duy Tiên, Hà Nam</t>
  </si>
  <si>
    <t>CÔNG TY TNHH VẬT LIỆU BAO BÌ SIN LAN HO</t>
  </si>
  <si>
    <t>Cụm công nghiệp Bình Lục, Xã Trung Lương, Huyện Bình Lục, Hà Nam</t>
  </si>
  <si>
    <t>CÔNG TY TNHH GUNZE HÀ NỘI</t>
  </si>
  <si>
    <t>Công ty cổ phần Hafprodex</t>
  </si>
  <si>
    <t>CÔNG TY TNHH MỸ PHẨM HACHI VIỆT NAM</t>
  </si>
  <si>
    <t>Lô P, Khu Công nghiệp Đồng Văn II, Phường Bạch Thượng, Thị xã Duy Tiên, Hà Nam</t>
  </si>
  <si>
    <t>CÔNG TY TNHH ĐÔNG CHÂU GIANG</t>
  </si>
  <si>
    <t>Số 155, đường Trần hưng Đạo, Thị trấn Vĩnh Trụ, Huyện Lý Nhân, Hà Nam</t>
  </si>
  <si>
    <t>CÔNG TY TNHH SAMSIN VINA</t>
  </si>
  <si>
    <t>CÔNG TY TNHH WISH TREE VINA</t>
  </si>
  <si>
    <t>Đường D2, khu C, khu công nghiệp Hòa Mạc, Phường Hòa Mạc, Thị xã Duy Tiên, Hà Nam</t>
  </si>
  <si>
    <t>Công ty TNHH DJ Vina</t>
  </si>
  <si>
    <t>Cụm công nghiệp Hòa Hậu, Xã Hòa Hậu, Huyện Lý Nhân, Hà Nam</t>
  </si>
  <si>
    <t>CÔNG TY CP MÔI TRƯỜNG HÀ NAM</t>
  </si>
  <si>
    <t>Thung Cổ Chày, Xã Thanh Thủy, Huyện Thanh Liêm, Hà Nam</t>
  </si>
  <si>
    <t>CÔNG TY TNHH JT SENSOR VINA</t>
  </si>
  <si>
    <t>CÔNG TY TNHH ĐIỆN TỬ THƯƠNG MẠI VÀ DỊCH VỤ HÀ ANH</t>
  </si>
  <si>
    <t>Tổ dân phố Ngô gia Khảm, Phường Châu Sơn, Thành phố Phủ Lý, Hà Nam</t>
  </si>
  <si>
    <t>CÔNG TY TNHH SUNJIN F &amp; F</t>
  </si>
  <si>
    <t>Khu công nghiệp Đồng Văn 4, Xã Đại Cương, Huyện Kim Bảng, Hà Nam</t>
  </si>
  <si>
    <t>CÔNG TY TNHH SEOSIN ELECTRONICS VINA</t>
  </si>
  <si>
    <t>CÔNG TY TNHH KOS HÀ NỘI</t>
  </si>
  <si>
    <t>Lô B2, khu công nghiệp Đồng Văn II, Phường Duy Minh, Thị xã Duy Tiên, Hà Nam</t>
  </si>
  <si>
    <t>CÔNG TY TNHH CHUBUTSU VIỆT NAM</t>
  </si>
  <si>
    <t>CÔNG TY CP XNK THANH BÌNH STONE</t>
  </si>
  <si>
    <t>Khu đô thị Lam Hạ, Phường Lam Hạ, Thành phố Phủ Lý, Hà Nam</t>
  </si>
  <si>
    <t>Công ty CP đầu tư Phú Hưng Invest</t>
  </si>
  <si>
    <t>KĐT mới, phố Hưng Hòa, Phường Hòa Mạc, Thị xã Duy Tiên, Hà Nam</t>
  </si>
  <si>
    <t>CÔNG TY TNHH PRETTY VINA</t>
  </si>
  <si>
    <t>CÔNG TY CP ĐẦU TƯ XÂY DỰNG VÀ PHÁT TRIỂN TÂN TIẾN</t>
  </si>
  <si>
    <t>Thôn Lời, Xã Thanh Hương, Huyện Thanh Liêm, Hà Nam</t>
  </si>
  <si>
    <t>Công ty CP sản xuất vôi công nghiệp 218</t>
  </si>
  <si>
    <t>Thung Dược, Xã Thanh Thủy, Huyện Thanh Liêm, Hà Nam</t>
  </si>
  <si>
    <t>CÔNG TY CP VÔI CÔNG NGHIỆP VIỆT NAM 219</t>
  </si>
  <si>
    <t>CÔNG TY TNHH TELCON VINA</t>
  </si>
  <si>
    <t>CÔNG TY TNHH THƯƠNG MẠI VÀ DỊCH VỤ DAK</t>
  </si>
  <si>
    <t>Số 76 Cống Trôi, Phường Trần Hưng Đạo, Thành phố Phủ Lý, Hà Nam</t>
  </si>
  <si>
    <t>Văn phòng công chứng Lê Hương</t>
  </si>
  <si>
    <t>Số 75 đường Lê Công Thanh, Phường Hai Bà Trưng, Thành phố Phủ Lý, Hà Nam</t>
  </si>
  <si>
    <t>CÔNG TY TNHH MỘT THÀNH VIÊN SẢN XUẤT THÁI BÌNH DƯƠNG VIỆT NAM</t>
  </si>
  <si>
    <t>Một phần lô I, khu công nghiệp Đồng Văn II, Phường Bạch Thượng, Thị xã Duy Tiên, Hà Nam</t>
  </si>
  <si>
    <t>Công ty TNHH bản đồ và xây dựng Hà Nam</t>
  </si>
  <si>
    <t>Thôn Thanh Khê, Xã Thanh Hải, Huyện Thanh Liêm, Hà Nam</t>
  </si>
  <si>
    <t>CÔNG TY TNHH JAPAN GROUP</t>
  </si>
  <si>
    <t>Thôn Lương Tràng, Xã Liêm Tiết, Thành phố Phủ Lý, Hà Nam</t>
  </si>
  <si>
    <t>CÔNG TY TNHH MỘT THÀNH VIÊN SƠN AN TOÀN HÀ NAM</t>
  </si>
  <si>
    <t>Một phần lô N2-16 và N2-17, KCN Đồng Văn II, Phường Đồng Văn, Thị xã Duy Tiên, Hà Nam</t>
  </si>
  <si>
    <t>CÔNG TY CP ĐẦU TƯ XÂY LẮP HÀ THANH</t>
  </si>
  <si>
    <t>Ngõ 134, phố Nguyễn Hữu Tiến, Phường Đồng Văn, Thị xã Duy Tiên, Hà Nam</t>
  </si>
  <si>
    <t>CÔNG TY CỔ PHẦN TÂN CẢNG - ĐỒNG VĂN HÀ NAM</t>
  </si>
  <si>
    <t>Khu công nghiệp Đồng Văn 2, Phường Đồng Văn, Thị xã Duy Tiên, Hà Nam</t>
  </si>
  <si>
    <t>CÔNG TY CỔ PHẦN DƯỢC PHẨM ASECO</t>
  </si>
  <si>
    <t>Số nhà 22, tổ 13, phố Lý Tự Trọng, Phường Trần Hưng Đạo, Thành phố Phủ Lý, Hà Nam</t>
  </si>
  <si>
    <t>CÔNG TY CP ALC PHARMACY</t>
  </si>
  <si>
    <t>Số nhà 17, ngõ 179, đường Quy Lưu, tổ 8, Phường Minh Khai, Thành phố Phủ Lý, Hà Nam</t>
  </si>
  <si>
    <t>CÔNG TY TNHH SA KI HÀ NAM</t>
  </si>
  <si>
    <t>Lô CN03, khu công nghiệp Đồng Văn 4, Xã Đại Cương, Huyện Kim Bảng, Hà Nam</t>
  </si>
  <si>
    <t>CÔNG TY TRÁCH NHIỆM HỮU HẠN UKAI VIỆT NAM</t>
  </si>
  <si>
    <t>Nhà xưởng NX5, Khu CN Đồng Văn II, Phường Duy Minh, Thị xã Duy Tiên, Hà Nam</t>
  </si>
  <si>
    <t>CÔNG TY CỔ PHẦN CHẾ BIẾN KHOÁNG SẢN TÂN PHÁT HÀ NAM</t>
  </si>
  <si>
    <t>CÔNG TY TNHH CÔNG NGHỆ HẢI LÂM</t>
  </si>
  <si>
    <t>Lô CN-02, khu CN Châu Sơn, Phường Lê Hồng Phong, Thành phố Phủ Lý, Hà Nam</t>
  </si>
  <si>
    <t>CÔNG TY CP NAM VANG HÀ NAM</t>
  </si>
  <si>
    <t>Lô F3, đường N4, KCN Châu Sơn, Phường Châu Sơn, Thành phố Phủ Lý, Hà Nam</t>
  </si>
  <si>
    <t>CÔNG TY TNHH OM CHEMICAL</t>
  </si>
  <si>
    <t>Đường D1, Khu E, KCN Hòa Mạc, Phường Châu Giang, Thị xã Duy Tiên, Hà Nam</t>
  </si>
  <si>
    <t>CÔNG TY TNHH TAESUNG HITECH VINA</t>
  </si>
  <si>
    <t>Đường D2, khu E, khu công nghiệp Hòa Mạc, Xã Trác Văn, Thị xã Duy Tiên, Hà Nam</t>
  </si>
  <si>
    <t>CÔNG TY CP VIKOHASAN</t>
  </si>
  <si>
    <t>Lô CN02 KCN Đồng Văn IV, Xã Đại Cương, Huyện Kim Bảng, Hà Nam</t>
  </si>
  <si>
    <t>CÔNG TY TNHH WIDE BALL INTERNATIONAL</t>
  </si>
  <si>
    <t>Khu tiểu thủ công nghiệp, Xã Nhân Chính, Huyện Lý Nhân, Hà Nam</t>
  </si>
  <si>
    <t>CÔNG TY TNHH KHOA HỌC KỸ THUẬT TONGHE VINA</t>
  </si>
  <si>
    <t>Khu công nghiêp Đồng Văn II, Phường Bạch Thượng, Thị xã Duy Tiên, Hà Nam</t>
  </si>
  <si>
    <t>CÔNG TY TNHH FUJI ELECTRIC INDUSTRY VIỆT NAM</t>
  </si>
  <si>
    <t>Lô CN04+08, Khu công nghiệp Đồng Văn III, Phường Đồng Văn, Thị xã Duy Tiên, Hà Nam</t>
  </si>
  <si>
    <t>CÔNG TY TNHH JMI H VIỆT NAM</t>
  </si>
  <si>
    <t>CÔNG TY TNHH HICO VIỆT NAM</t>
  </si>
  <si>
    <t>Lô đất CN-03, Khu Công nghiệp Đồng Văn IV, Xã Đại Cương, Huyện Kim Bảng, Hà Nam</t>
  </si>
  <si>
    <t>CÔNG TY CỔ PHẦN SỮA VÀ GIỐNG BÒ SỮA MỘC BẮC</t>
  </si>
  <si>
    <t>Thôn Hoàn Dương, Xã Mộc Bắc, Thị xã Duy Tiên, Hà Nam</t>
  </si>
  <si>
    <t>CÔNG TY TNHH FILLPLAS</t>
  </si>
  <si>
    <t>CÔNG TY TNHH YOUNG BK</t>
  </si>
  <si>
    <t>CÔNG TY TNHH PLK CHEMICAL</t>
  </si>
  <si>
    <t>CÔNG TY TNHH HASHIMOTO CLOTH VIỆT NAM</t>
  </si>
  <si>
    <t>Lô CN04+08, khu công nghiêp Đồng Văn III, Phường Đồng Văn, Thị xã Duy Tiên, Hà Nam</t>
  </si>
  <si>
    <t>CÔNG TY TNHH SAM SUNG CLIMATE CONTROL VIỆT NAM</t>
  </si>
  <si>
    <t>Một phần lô J, khu công nghiệp Đồng Văn II, Phường Bạch Thượng, Thị xã Duy Tiên, Hà Nam</t>
  </si>
  <si>
    <t>CÔNG TY TNHH ILLJIN COM VINA</t>
  </si>
  <si>
    <t>Lô F1, đường N4 và D6, khu Công nghiệp Châu Sơn, Phường Châu Sơn, Thành phố Phủ Lý, Hà Nam</t>
  </si>
  <si>
    <t>CÔNG TY CP CASLA</t>
  </si>
  <si>
    <t>Khu CN Châu Sơn, Phường Châu Sơn, Thành phố Phủ Lý, Hà Nam</t>
  </si>
  <si>
    <t>CÔNG TY TNHH SAO THÁI DƯƠNG HÀ NAM</t>
  </si>
  <si>
    <t>Khu công nghiệp Đồng Văn I, Phường Yên Bắc, Thị xã Duy Tiên, Hà Nam</t>
  </si>
  <si>
    <t>CÔNG TY TNHH DMR VINA</t>
  </si>
  <si>
    <t>Đường D1, khu E, khu công nghiệp Hòa Mạc, Xã Trác Văn, Thị xã Duy Tiên, Hà Nam</t>
  </si>
  <si>
    <t>CÔNG TY TNHH DAC VN</t>
  </si>
  <si>
    <t>Thôn Vị Hạ, Xã Trung Lương, Huyện Bình Lục, Hà Nam</t>
  </si>
  <si>
    <t>CÔNG TY TNHH PARTNER ENG VINA</t>
  </si>
  <si>
    <t>CÔNG TY TNHH CHICO VINA FASHION</t>
  </si>
  <si>
    <t>Thôn Ngũ, Xã Liêm Cần, Huyện Thanh Liêm, Hà Nam</t>
  </si>
  <si>
    <t>CÔNG TY TNHH G-APEX VIỆT NAM</t>
  </si>
  <si>
    <t>Lô D10, đường N4 và D6, KCN Châu Sơn, Phường Châu Sơn, Thành phố Phủ Lý, Hà Nam</t>
  </si>
  <si>
    <t>CÔNG TY TNHH SẢN XUẤT I.J TECH VINA</t>
  </si>
  <si>
    <t>CÔNG TY CP ĐẦU TƯ KHU CÔNG NGHIỆP VÀ ĐÔ THỊ THÁI HÀ</t>
  </si>
  <si>
    <t>CÔNG TY TNHH NGUYỄN THÁI HÀ NAM</t>
  </si>
  <si>
    <t>CÔNG TY TNHH ARTPRESTO VIỆT NAM</t>
  </si>
  <si>
    <t>Lô D8, đường D5, KCN Châu Sơn, Phường Châu Sơn, Thành phố Phủ Lý, Hà Nam</t>
  </si>
  <si>
    <t>CÔNG TY TNHH PNC VIỆT NAM</t>
  </si>
  <si>
    <t>CÔNG TY TNHH SI YUAN TECH</t>
  </si>
  <si>
    <t>Lô G3, đường N5, KCN Châu Sơn, Phường Châu Sơn, Thành phố Phủ Lý, Hà Nam</t>
  </si>
  <si>
    <t>Văn phòng công chứng Lê Liên</t>
  </si>
  <si>
    <t>CÔNG TY CỔ PHẦN DONG SHIN HN VINA</t>
  </si>
  <si>
    <t>CÔNG TY TNHH KYOSHA VIỆT NAM</t>
  </si>
  <si>
    <t>Lô CN 04+08, Khu công nghiệp Đồng Văn III, Phường Đồng Văn, Thị xã Duy Tiên, Hà Nam</t>
  </si>
  <si>
    <t>CÔNG TY TNHH HH DREAM PRINTING</t>
  </si>
  <si>
    <t>CÔNG TY TNHH PHÁT TRIỂN BÌNH THUẬN</t>
  </si>
  <si>
    <t>Lô CN-03, khu công nghiêp Đồng Văn IV, Xã Đại Cương, Huyện Kim Bảng, Hà Nam</t>
  </si>
  <si>
    <t>CÔNG TY TNHH AUTONICS VNM</t>
  </si>
  <si>
    <t>CÔNG TY TNHH MỘT THÀNH VIÊN WATA</t>
  </si>
  <si>
    <t>Lô D10, đường D6 và N4, KCN Châu Sơn, Phường Châu Sơn, Thành phố Phủ Lý, Hà Nam</t>
  </si>
  <si>
    <t>CÔNG TY TNHH NAUS VINA</t>
  </si>
  <si>
    <t>Lô F9, đường D5 và N5, Khu công nghiệp Châu Sơn, Phường Châu Sơn, Thành phố Phủ Lý, Hà Nam</t>
  </si>
  <si>
    <t>CÔNG TY TNHH IPN VINA</t>
  </si>
  <si>
    <t>Lô F10, đường N5, Khu công nghiệp Châu Sơn, Phường Châu Sơn, Thành phố Phủ Lý, Hà Nam</t>
  </si>
  <si>
    <t>CÔNG TY TNHH TSUJITOMI VIỆT NAM</t>
  </si>
  <si>
    <t>CÔNG TY TNHH ZIIU HÀ NỘI</t>
  </si>
  <si>
    <t>Khu Công Nghiệp Đồng Văn II, Phường Bạch Thượng, Thị xã Duy Tiên, Hà Nam</t>
  </si>
  <si>
    <t>CÔNG TY TNHH ĐẦU TƯ CAPELLA HÀ NAM</t>
  </si>
  <si>
    <t>KCN Thanh Liêm, Xã Thanh Phong, Huyện Thanh Liêm, Hà Nam</t>
  </si>
  <si>
    <t>CÔNG TY TNHH VICTORY SPORTING GOODS VIỆT NAM</t>
  </si>
  <si>
    <t>CÔNG TY TNHH KORTEK VINA</t>
  </si>
  <si>
    <t>Lô CN-02, khu công nghiêp Đồng Văn IV, Xã Đại Cương, Huyện Kim Bảng, Hà Nam</t>
  </si>
  <si>
    <t>CÔNG TY CỔ PHẦN CÔNG NGHỆ VÀ GIẢI PHÁP NƯỚC TÂN Á ĐẠI THÀNH</t>
  </si>
  <si>
    <t>Khu công nghiệp Thanh Liêm, Thị trấn Kiện Khê, Huyện Thanh Liêm, Hà Nam</t>
  </si>
  <si>
    <t>CÔNG TY CỔ PHẦN SƠN VÀ HÓA CHẤT TÂN Á ĐẠI THÀNH</t>
  </si>
  <si>
    <t>CÔNG TY TNHH SẢN XUẤT BEST FOUR VIỆT NAM</t>
  </si>
  <si>
    <t>CÔNG TY TNHH ARCV HÀ NỘI</t>
  </si>
  <si>
    <t>Lô CN04+08, khu công nghiệp Đồng Văn III, Phường Đồng Văn, Thị xã Duy Tiên, Hà Nam</t>
  </si>
  <si>
    <t>CÔNG TY TNHH CÔNG NGHIỆP KEYSTONE</t>
  </si>
  <si>
    <t>CÔNG TY TNHH CÔNG NGHIỆP HAAST VIỆT NAM</t>
  </si>
  <si>
    <t>CÔNG TY TNHH TAEIL VINA</t>
  </si>
  <si>
    <t>Nhà xưởng NX20, Lô P, Khu công nghiệp Đồng Văn II, Phường Duy Minh, Thị xã Duy Tiên, Hà Nam</t>
  </si>
  <si>
    <t>CÔNG TY CP DƯỢC PHẨM QUỐC TẾ STP</t>
  </si>
  <si>
    <t>Lô đất số N2-9, Khu công nghiệp Đồng Văn 2, Phường Đồng Văn, Thị xã Duy Tiên, Hà Nam</t>
  </si>
  <si>
    <t>CÔNG TY TNHH NS COLOR VINA</t>
  </si>
  <si>
    <t>Lô P, KCN Đồng Văn II, Phường Duy Minh, Thị xã Duy Tiên, Hà Nam</t>
  </si>
  <si>
    <t>CÔNG TY TNHH RISUNTEK VIỆT NAM</t>
  </si>
  <si>
    <t>Lô CN 04, Khu công nghiệp Đồng Văn IV, Xã Nhật Tựu, Huyện Kim Bảng, Hà Nam</t>
  </si>
  <si>
    <t>CÔNG TY TNHH SUMINOE TEXTILE VIỆT NAM</t>
  </si>
  <si>
    <t>Khu Công nghiệp Đồng Văn III, Phường Đồng Văn, Thị xã Duy Tiên, Hà Nam</t>
  </si>
  <si>
    <t>CÔNG TY TNHH DONGAH ELECTRIC COMPONENTS VINA</t>
  </si>
  <si>
    <t>Nhà xưởng số 4, lô D10, đường D6 và N4, KCN Châu Sơn, Phường Châu Sơn, Thành phố Phủ Lý, Hà Nam</t>
  </si>
  <si>
    <t>CÔNG TY TNHH PARKER INTERNATIONAL CORPORATION (VIỆT NAM)</t>
  </si>
  <si>
    <t>CÔNG TY TNHH UEDA KOSAN VIỆT NAM</t>
  </si>
  <si>
    <t>Lô CN04+08, Khu Công nghiệp Đồng Văn III, Phường Đồng Văn, Thị xã Duy Tiên, Hà Nam</t>
  </si>
  <si>
    <t>CÔNG TY TNHH THỰC PHẨM PHÚC LƯƠNG</t>
  </si>
  <si>
    <t>Lô 30A3 khu nhà ở xi măng Bút Sơn, Phường Châu Sơn, Thành phố Phủ Lý, Hà Nam</t>
  </si>
  <si>
    <t>Công ty bảo hiểm PJICO Hà Nam</t>
  </si>
  <si>
    <t>Số 30, đường Trần Hưng Đạo, Phường Trần Hưng Đạo, Thành phố Phủ Lý, Hà Nam</t>
  </si>
  <si>
    <t>60 Trần Phú, , Thành phố Phủ Lý, Hà Nam</t>
  </si>
  <si>
    <t>NGÂN HÀNG THƯƠNG MẠI CỔ PHẦN CÔNG THƯƠNG VIỆT NAM - CHI NHÁNH HÀ NAM</t>
  </si>
  <si>
    <t>Số 211 đường Lê Hoàn, Phường Quang Trung, Thành phố Phủ Lý, Hà Nam</t>
  </si>
  <si>
    <t>Chi nhánh Công ty CP VICEM vật tư vận tải xi măng tại Hà Nam</t>
  </si>
  <si>
    <t>La Mát, Thị trấn Kiện Khê, Huyện Thanh Liêm, Hà Nam</t>
  </si>
  <si>
    <t>Trại nghiên cứu - ứng dụng - thí nghiệm cây màu Hà Nam</t>
  </si>
  <si>
    <t>Xã Nhân Nghĩa, , Huyện Lý Nhân, Hà Nam</t>
  </si>
  <si>
    <t>CHI NHÁNH CÔNG TY TNHH CARGILL VIỆT NAM TẠI HÀ NAM</t>
  </si>
  <si>
    <t>TRUNG TÂM KINH DOANH VÀ DỊCH VỤ CÔNG TY CỔ PHẦN DƯỢC PHẨM HÀ NAM</t>
  </si>
  <si>
    <t>Số 34 đường Nguyễn Văn Trỗi, Phường Lương Khánh Thiện, Thành phố Phủ Lý, Hà Nam</t>
  </si>
  <si>
    <t>CHI NHÁNH CÔNG TY TNHH OSG VIỆT NAM TẠI HÀ NAM</t>
  </si>
  <si>
    <t>NGÂN HÀNG NÔNG NGHIỆP VÀ PHÁT TRIỂN NÔNG THÔN VIỆT NAM - CHI NHÁNH HÀ NAM II</t>
  </si>
  <si>
    <t>NGÂN HÀNG NÔNG NGHIỆP VÀ PHÁT TRIỂN NÔNG THÔN VIỆT NAM - CHI NHÁNH HUYỆN BÌNH LỤC HÀ NAM II</t>
  </si>
  <si>
    <t>Tiểu khu Bình Thắng, Thị trấn Bình Mỹ, Huyện Bình Lục, Hà Nam</t>
  </si>
  <si>
    <t>CHI NHÁNH TỔNG CÔNG TY CỔ PHẦN DỆT MAY HÀ NỘI</t>
  </si>
  <si>
    <t>Khu công nghiệp Đồng Văn 2, Phường Bạch Thượng, Thị xã Duy Tiên, Hà Nam</t>
  </si>
  <si>
    <t>TRUNG TÂM THÍ NGHIỆM ĐIỆN HÀ NAM - CHI NHÁNH CÔNG TY TNHH MỘT THÀNH VIÊN THÍ NGHIỆM ĐIỆN MIỀN BẮC</t>
  </si>
  <si>
    <t>KHÁCH SẠN MƯỜNG THANH HÀ NAM - CHI NHÁNH DOANH NGHIỆP TƯ NHÂN XÂY DỰNG SỐ 1 TỈNH ĐIỆN BIÊN</t>
  </si>
  <si>
    <t>Khu đất phía Bắc cầu Hồng Phú, Phường Quang Trung, Thành phố Phủ Lý, Hà Nam</t>
  </si>
  <si>
    <t>CÔNG TY TNHH NAXIS VIỆT NAM CHI NHÁNH HÀ NAM</t>
  </si>
  <si>
    <t>Đường N2, Khu A, Khu công nghiệp Hòa Mạc, Phường Hòa Mạc, Thị xã Duy Tiên, Hà Nam</t>
  </si>
  <si>
    <t>CÔNG TY TNHH CJ VINA AGRI - CHI NHÁNH HÀ NAM</t>
  </si>
  <si>
    <t>Lô I, KCN Đồng Văn 2, Phường Bạch Thượng, Thị xã Duy Tiên, Hà Nam</t>
  </si>
  <si>
    <t>CHI NHÁNH HÀ NAM - CÔNG TY CỔ PHẦN VINPEARL</t>
  </si>
  <si>
    <t>Tổ hợp thương mại - dịch vụ tổng hợp Hà Nam, Phường Minh Khai, Thành phố Phủ Lý, Hà Nam</t>
  </si>
  <si>
    <t>CÔNG TY TNHH MAY XUẤT KHẨU GIA HÀO - CHI NHÁNH TẠI HÀ NAM</t>
  </si>
  <si>
    <t>Thôn Điện Bàn, Xã Nhân Hưng (hết hiệu lực), Huyện Lý Nhân, Hà Nam</t>
  </si>
  <si>
    <t>CHI NHÁNH BÌNH LỤC - CÔNG TY CỔ PHẦN TẬP ĐOÀN HỒ GƯƠM</t>
  </si>
  <si>
    <t>Thôn Thưa, Xã Hưng Công, Huyện Bình Lục, Hà Nam</t>
  </si>
  <si>
    <t>CHI NHÁNH CÔNG TY CỔ PHẦN MEDIAMART VIỆT NAM TẠI HÀ NAM</t>
  </si>
  <si>
    <t>Số 383, Phường Lê Hồng Phong, Thành phố Phủ Lý, Hà Nam</t>
  </si>
  <si>
    <t>CHI NHÁNH CÔNG TY TNHH HAI PHA VIỆT NAM</t>
  </si>
  <si>
    <t>CÔNG TY TNHH SẢN XUẤT GLASS CRAFT VIỆT NAM</t>
  </si>
  <si>
    <t>CÔNG TY TNHH QISDA VIỆT NAM</t>
  </si>
  <si>
    <t>Lô CN-03 và Lô CN-12, Khu công nghiệp Đồng Văn IV, Xã Đại Cương, Huyện Kim Bảng, Hà Nam</t>
  </si>
  <si>
    <t>Lô F8, đường D5, KCN Châu Sơn, Phường Châu Sơn, Thành phố Phủ Lý, Hà Nam</t>
  </si>
  <si>
    <t>CÔNG TY TNHH ZDL VIỆT NAM</t>
  </si>
  <si>
    <t>CÔNG TY TNHH KYEONG JIN HARNESS VINA</t>
  </si>
  <si>
    <t>CÔNG TY TNHH I.D TECH VINA</t>
  </si>
  <si>
    <t>CÔNG TY TNHH WATANABE RUBBER VIỆT NAM</t>
  </si>
  <si>
    <t>Lô CNVN 04-10, Khu Công nghiệp Đồng Văn III, Phường Hoàng Đông, Thị xã Duy Tiên, Hà Nam</t>
  </si>
  <si>
    <t>CÔNG TY TNHH KỸ THUẬT BAO BÌ MYS GROUP (VIỆT NAM)</t>
  </si>
  <si>
    <t>Lô CN-11, Khu công nghiệp Đồng Văn IV, Xã Đại Cương, Huyện Kim Bảng, Hà Nam</t>
  </si>
  <si>
    <t>CÔNG TY TNHH SYNCMOLD VIỆT NAM</t>
  </si>
  <si>
    <t>Công ty CP Thành An 77</t>
  </si>
  <si>
    <t>Liên Sơn, Xã Liên Sơn, Huyện Kim Bảng, Hà Nam</t>
  </si>
  <si>
    <t>Công ty công nghệ cao Song Hà</t>
  </si>
  <si>
    <t>Khu công nghiệp Đồng văn, , Thị xã Duy Tiên, Hà Nam</t>
  </si>
  <si>
    <t>CÔNG TY TNHH TÂN HẢI VIỆT NAM</t>
  </si>
  <si>
    <t>Đường 1A, Phường Thanh Tuyền, Thành phố Phủ Lý, Hà Nam</t>
  </si>
  <si>
    <t>Công ty  CP xi măng Phúc Lộc</t>
  </si>
  <si>
    <t>Thôn Quang Thừa, Xã Tượng Lĩnh, Huyện Kim Bảng, Hà Nam</t>
  </si>
  <si>
    <t>CÔNG TY CỔ PHẦN CƠ KHÍ DẦU KHÍ</t>
  </si>
  <si>
    <t>Đường D1, Khu C, Khu Công nghiệp Hòa Mạc, Phường Hòa Mạc, Thị xã Duy Tiên, Hà Nam</t>
  </si>
  <si>
    <t>Cụm Công nghiệp Bình Lục, Xã Trung Lương, Huyện Bình Lục, Hà Nam</t>
  </si>
  <si>
    <t>CÔNG TY TNHH OSAWA VIỆT NAM</t>
  </si>
  <si>
    <t>Công ty TNHH đầu tư thương mại Thiên Lộc Phát</t>
  </si>
  <si>
    <t>Xóm 6, Xã Tràng An, Huyện Bình Lục, Hà Nam</t>
  </si>
  <si>
    <t>CÔNG TY TNHH DONG SHIN COIL VINA</t>
  </si>
  <si>
    <t>CÔNG TY TNHH SẢN XUẤT CÔNG NGHỆ CAO HỒNG PHÁT</t>
  </si>
  <si>
    <t>Khu công nghiệp Kiện Khê, Thị trấn Kiện Khê, Huyện Thanh Liêm, Hà Nam</t>
  </si>
  <si>
    <t>CÔNG TY CỔ PHẦN ĐẦU TƯ TRANG THIẾT BỊ Y TẾ VÀ NÔNG SẢN VIỆT NAM</t>
  </si>
  <si>
    <t>Xóm 2, thôn Đặng Xá, Xã Văn Xá, Huyện Kim Bảng, Hà Nam</t>
  </si>
  <si>
    <t>CÔNG TY TNHH MEITOKU ENGINEERING VIỆT NAM</t>
  </si>
  <si>
    <t>CÔNG TY TNHH THƯƠNG MẠI OSAWA VIỆT NAM</t>
  </si>
  <si>
    <t>Khu CN Đồng Văn III, Phường Đồng Văn, Thị xã Duy Tiên, Hà Nam</t>
  </si>
  <si>
    <t>Công ty CP công nghệ tiến bộ Việt Hàn</t>
  </si>
  <si>
    <t>Công ty TNHH Sejin Vina Hà Nam</t>
  </si>
  <si>
    <t>Hoàng Lý 3, Phường Hoàng Đông, Thị xã Duy Tiên, Hà Nam</t>
  </si>
  <si>
    <t>CÔNG TY CỔ PHẦN AFARM VIỆT NAM</t>
  </si>
  <si>
    <t>Km 50, Quốc lộ 1A, Xã Tiên Tân, Thành phố Phủ Lý, Hà Nam</t>
  </si>
  <si>
    <t>CÔNG TY TNHH ĐẦU TƯ THƯƠNG MẠI VÀ DỊCH VỤ NAM GIANG</t>
  </si>
  <si>
    <t>Phố Bắc Hoà, Phường Hòa Mạc, Thị xã Duy Tiên, Hà Nam</t>
  </si>
  <si>
    <t>Doanh Nghiệp Tư Nhân Hải Hà</t>
  </si>
  <si>
    <t>Công ty CP vật liệu xây dựng Sông Đà</t>
  </si>
  <si>
    <t>Tiểu khu La Mát, Thị trấn Kiện Khê, Huyện Thanh Liêm, Hà Nam</t>
  </si>
  <si>
    <t>CÔNG TY CỔ PHẦN TẬP ĐOÀN ATA</t>
  </si>
  <si>
    <t>CÔNG TY TRÁCH NHIỆM HỮU HẠN ĐẦU TƯ VÀ PHÁT TRIỂN NAM TIẾN</t>
  </si>
  <si>
    <t>Số 102, phố Nguyễn Hữu Tiến, Phường Đồng Văn, Thị xã Duy Tiên, Hà Nam</t>
  </si>
  <si>
    <t>CÔNG TY CỔ PHẦN TẬP ĐOÀN SƠN CHC</t>
  </si>
  <si>
    <t>Xóm 9, Xã Đại Cương, Huyện Kim Bảng, Hà Nam</t>
  </si>
  <si>
    <t>CÔNG TY CỔ PHẦN GANG THÉP HÀ NAM</t>
  </si>
  <si>
    <t>Đường D1, Khu Công nghiệp Đồng Văn 1, Phường Duy Minh, Thị xã Duy Tiên, Hà Nam</t>
  </si>
  <si>
    <t>CÔNG TY CỔ PHẦN XI MĂNG TRÀNG AN</t>
  </si>
  <si>
    <t>Công ty TNHH thảm Phương Thuý</t>
  </si>
  <si>
    <t>Công ty TNHH Khiêm Cẩn (được chuyển đổi từ: Công ty CP may và kinh tế trang trại H.T.C)</t>
  </si>
  <si>
    <t>Tòa nhà Part Tower, khu thương mại Đông Sông Đáy, đường Lê H, Phường Hai Bà Trưng, Thành phố Phủ Lý, Hà Nam</t>
  </si>
  <si>
    <t>CÔNG TY CỔ PHẦN TẬP ĐOÀN MỸ PHẨM CHC</t>
  </si>
  <si>
    <t>Cụm công nghiệp Kiện Khê 1, Thị trấn Kiện Khê, Huyện Thanh Liêm, Hà Nam</t>
  </si>
  <si>
    <t>CÔNG TY CỔ PHẦN THƯƠNG MẠI DỊCH VỤ KHAI THÁC ĐÁ VÀ KHOÁNG SẢN HƯNG LỘC</t>
  </si>
  <si>
    <t>Số 177, tổ 3B, Phường Lương Khánh Thiện, Thành phố Phủ Lý, Hà Nam</t>
  </si>
  <si>
    <t>CÔNG TY TNHH MỘT THÀNH VIÊN HÀ NAM - HANOSIMEX</t>
  </si>
  <si>
    <t>CÔNG TY CP VẬN HÀNH VÀ BẢO TRÌ ĐƯỜNG CAO TỐC VIỆT NAM</t>
  </si>
  <si>
    <t>Tổ dân phố Vực Vòng, Phường Đồng Văn, Thị xã Duy Tiên, Hà Nam</t>
  </si>
  <si>
    <t>Chi nhánh thương mại và kinh doanh xăng dầu công ty cổ phần Lĩnh sơn</t>
  </si>
  <si>
    <t>Xóm 1, Xã Tượng Lĩnh, Huyện Kim Bảng, Hà Nam</t>
  </si>
  <si>
    <t>Chi Nhánh Công Ty CP Licogi12 - Xí Nghiệp Sản Xuất Vật Liệu Xây Dựng Hà Nam</t>
  </si>
  <si>
    <t>Tiều khu La Mát, Thị trấn Kiện Khê, Huyện Thanh Liêm, Hà Nam</t>
  </si>
  <si>
    <t>Xí nghiệp xây dựng và sửa chữa Công Trình</t>
  </si>
  <si>
    <t>Công Ty TNHH Thương Mại Dịch Vụ Thái Bình Dương</t>
  </si>
  <si>
    <t>CÔNG TY CP SẢN XUẤT CHC PAINT VIỆT NAM</t>
  </si>
  <si>
    <t>CÔNG TY CP SẢN XUẤT VẬT LIỆU XÂY DỰNG SÔNG ĐÀ 10 - HÀ NAM</t>
  </si>
  <si>
    <t>Công Ty TNHH Cơ Khí Bình Dương Hà Nam</t>
  </si>
  <si>
    <t>CÔNG TY CP XÂY DỰNG PHÁT TRIỂN VIỆT ÚC</t>
  </si>
  <si>
    <t>Quốc lộ 1A, Xã Tiên Tân, Thành phố Phủ Lý, Hà Nam</t>
  </si>
  <si>
    <t>CÔNG TY TNHH ADVANCED MATERIAL VIỆT NAM</t>
  </si>
  <si>
    <t>CÔNG TY TNHH THƯƠNG MẠI VÀ XUẤT NHẬP KHẨU MAI PHƯƠNG HÀ NAM</t>
  </si>
  <si>
    <t>Xóm Mới, thôn Quang Trung, Xã Thanh Hà, Huyện Thanh Liêm, Hà Nam</t>
  </si>
  <si>
    <t>Công ty TNHH nhựa Tài Nghị</t>
  </si>
  <si>
    <t>CÔNG TY TNHH KEYRIN ELECTRONICS VIỆT NAM</t>
  </si>
  <si>
    <t>CÔNG TY TNHH TUẤN NHẤT</t>
  </si>
  <si>
    <t>Km 5, Quốc lộ 1A, Xã Tiên Tân, Thành phố Phủ Lý, Hà Nam</t>
  </si>
  <si>
    <t>CÔNG TY TNHH THƯƠNG MẠI VÀ XUẤT NHẬP KHẨU AN HÒA</t>
  </si>
  <si>
    <t>Công ty CP chế tạo biến thế AIB</t>
  </si>
  <si>
    <t>Khu Công Nghiệp Châu Sơn - Thành Phố Phủ Lý, Phường Lê Hồng Phong, Thành phố Phủ Lý, Hà Nam</t>
  </si>
  <si>
    <t>CÔNG TY CỔ PHẦN NUTIFOOD VIỆT NAM</t>
  </si>
  <si>
    <t>Lô CN-7A, Cụm Công nghiệp Kiện Khê, Thị trấn Kiện Khê, Huyện Thanh Liêm, Hà Nam</t>
  </si>
  <si>
    <t>Công ty TNHH NEOV</t>
  </si>
  <si>
    <t>Lô E1, KCN Đồng Văn II, Phường Đồng Văn, Thị xã Duy Tiên, Hà Nam</t>
  </si>
  <si>
    <t>Công ty TNHH sản xuất và xuất nhập khẩu Dệt May Việt Nam - Chi nhánh Hà Nam</t>
  </si>
  <si>
    <t>KCN Đồng Văn II, , Thị xã Duy Tiên, Hà Nam</t>
  </si>
  <si>
    <t>CÔNG TY TNHH XUẤT NHẬP KHẨU ALIBABA</t>
  </si>
  <si>
    <t>CÔNG TY CP BẤT ĐỘNG SẢN, THƯƠNG MẠI VÀ XÂY DỰNG NAM HÀ</t>
  </si>
  <si>
    <t>Phòng 101 nhà điều hành, KCN Đồng văn II, Phường Duy Minh, Thị xã Duy Tiên, Hà Nam</t>
  </si>
  <si>
    <t>CÔNG TY CỔ PHẦN QUAN TRẮC SỨC KHỎE MÔI TRƯỜNG VIỆT NAM</t>
  </si>
  <si>
    <t>Khu công nghiệp Đồng văn 1, Phường Đồng Văn, Thị xã Duy Tiên, Hà Nam</t>
  </si>
  <si>
    <t>CÔNG TY CỔ PHẦN ĐẦU TƯ PHÁT TRIỂN HẠ TẦNG KHU CÔNG NGHIỆP ĐỒNG VĂN III TỈNH HÀ NAM</t>
  </si>
  <si>
    <t>Đường N1, nhà điều hành KCN hỗ trợ Đồng Văn III, Phường Đồng Văn, Thị xã Duy Tiên, Hà Nam</t>
  </si>
  <si>
    <t>CÔNG TY TNHH DAEJIN VINA</t>
  </si>
  <si>
    <t>CÔNG TY CỔ PHẦN CÔNG NGHỆ BÁN DẪN VIỆT NAM</t>
  </si>
  <si>
    <t>CÔNG TY CỔ PHẦN ĐẦU TƯ KHU NGHỈ DƯỠNG THIÊN ĐƯỜNG</t>
  </si>
  <si>
    <t>CÔNG TY CỔ PHẦN PHÁT TRIỂN GOLF THIÊN ĐƯỜNG</t>
  </si>
  <si>
    <t>Công ty TNHH Toki-An</t>
  </si>
  <si>
    <t>Công ty CP thương mại dịch vụ tổng hợp Việt Đức</t>
  </si>
  <si>
    <t>CÔNG TY CP GẠCH CHỊU LỬA HAMICO</t>
  </si>
  <si>
    <t>Xóm 6, thôn Đức Thông, Xã Chân Lý, Huyện Lý Nhân, Hà Nam</t>
  </si>
  <si>
    <t>CÔNG TY CP ĐẦU TƯ VÀ THƯƠNG MẠI SÀI GÒN</t>
  </si>
  <si>
    <t>Số nhà 838A, đường Trần Hưng Đạo, tiểu khu Bình Thắng, Thị trấn Bình Mỹ, Huyện Bình Lục, Hà Nam</t>
  </si>
  <si>
    <t>Công ty CP đầu tư quốc tế ALT Group</t>
  </si>
  <si>
    <t>CÔNG TY TNHH MỘT THÀNH VIÊN ĐẦU TƯ XÂY DỰNG VÀ DỊCH VỤ NHÀ VIỆT NAM</t>
  </si>
  <si>
    <t>Lô đất B1, khu công nghiệp Đồng Văn I, Phường Đồng Văn, Thị xã Duy Tiên, Hà Nam</t>
  </si>
  <si>
    <t>CÔNG TY CP QUỐC TẾ TÂN Á HÀ NAM</t>
  </si>
  <si>
    <t>CÔNG TY CP NÔNG NGHIỆP NAM SÔNG HỒNG</t>
  </si>
  <si>
    <t>Thôn Như Đồng, Xã Trần Hưng Đạo, Huyện Lý Nhân, Hà Nam</t>
  </si>
  <si>
    <t>Công ty CP đầu tư và phát triển bệnh viện ALT</t>
  </si>
  <si>
    <t>Số nhà 21, ngõ 179, đường Quy Lưu, tổ 15, Phường Minh Khai, Thành phố Phủ Lý, Hà Nam</t>
  </si>
  <si>
    <t>Công ty CP phát triển CHC VIP</t>
  </si>
  <si>
    <t>Công ty CP đầu tư Win Home Group</t>
  </si>
  <si>
    <t>Số 124 đường Lê Lợi, Phường Lương Khánh Thiện, Thành phố Phủ Lý, Hà Nam</t>
  </si>
  <si>
    <t>Công ty CP CHC Đại Cương</t>
  </si>
  <si>
    <t>CÔNG TY CP PHÁT TRIỂN HẠ TẦNG VÀ ĐẦU TƯ  TÀI CHÍNH KC 68 VIỆT NAM</t>
  </si>
  <si>
    <t>Tổ 12, Phường Trần Hưng Đạo, Thành phố Phủ Lý, Hà Nam</t>
  </si>
  <si>
    <t>CÔNG TY CỔ PHẦN TẬP ĐOÀN THP</t>
  </si>
  <si>
    <t>CÔNG TY CP SẢN XUẤT CHC PAINT TOÀN CẦU</t>
  </si>
  <si>
    <t>Công ty TNHH sản xuất thương mại và đầu tư Nam Châu Giang</t>
  </si>
  <si>
    <t>Số nhà 16A, ngõ 144, đường Lê Công Thanh, Phường Trần Hưng Đạo, Thành phố Phủ Lý, Hà Nam</t>
  </si>
  <si>
    <t>CÔNG TY CP SẢN XUẤT DO PAINT VIỆT NAM</t>
  </si>
  <si>
    <t>CÔNG TY CỔ PHẦN CÔNG NGHỆ GIẢI PHÁP THÔNG MINH SMART AUTO CARE</t>
  </si>
  <si>
    <t>Cầu Họ, Xã Trung Lương, Huyện Bình Lục, Hà Nam</t>
  </si>
  <si>
    <t>CÔNG TY CỔ PHẦN GIẢI PHÁP THÔNG MINH SMART SHIP</t>
  </si>
  <si>
    <t>CÔNG TY TNHH ĐẦU TƯ VÀ THƯƠNG MẠI TÍN THỌ</t>
  </si>
  <si>
    <t>Số nhà 11 ngách 11 ngõ 469 đường Lý Thường Kiệt, Phường Lê Hồng Phong, Thành phố Phủ Lý, Hà Nam</t>
  </si>
  <si>
    <t>Công ty CP vật liêu xây dựng Ngọc Lâm</t>
  </si>
  <si>
    <t>CÔNG TY CỔ PHẦN BAO BÌ STROMAN VIỆT NAM</t>
  </si>
  <si>
    <t>Cụm công nghiệp Kiện Khê I, Thị trấn Kiện Khê, Huyện Thanh Liêm, Hà Nam</t>
  </si>
  <si>
    <t>CÔNG TY TNHH SẢN XUẤT CHÂU SƠN</t>
  </si>
  <si>
    <t>Lô D1, đường D6, KCN Châu Sơn, Phường Châu Sơn, Thành phố Phủ Lý, Hà Nam</t>
  </si>
  <si>
    <t>CÔNG TY TNHH ORIGIN MANUFACTURES VIỆT NAM</t>
  </si>
  <si>
    <t>Lô N, Khu Công nghiệp Đồng Văn II, Phường Duy Minh, Thị xã Duy Tiên, Hà Nam</t>
  </si>
  <si>
    <t>CÔNG TY CP AIWADO</t>
  </si>
  <si>
    <t>Lô N3-3, N3-4, KCN Đồng Văn II, Phường Bạch Thượng, Thị xã Duy Tiên, Hà Nam</t>
  </si>
  <si>
    <t>CÔNG TY TNHH HOA KHOA VIỆT  NAM</t>
  </si>
  <si>
    <t>CÔNG TY TNHH ĐẦU TƯ BẤT ĐỘNG SẢN VÀ THƯƠNG MẠI THT VIỆT NAM</t>
  </si>
  <si>
    <t>Lô N3-2, Khu Công nghiệp Đồng Văn II, Phường Duy Minh, Thị xã Duy Tiên, Hà Nam</t>
  </si>
  <si>
    <t>CÔNG TY CỔ PHẦN TRƯỜNG NGHỀ HÀ NAM</t>
  </si>
  <si>
    <t>Khu Đại học Nam Cao, Phường Hoàng Đông, Thị xã Duy Tiên, Hà Nam</t>
  </si>
  <si>
    <t>CÔNG TY CỔ PHẦN SÂN GOLF SILK PATH</t>
  </si>
  <si>
    <t>CÔNG TY CP CASASURFACES</t>
  </si>
  <si>
    <t>CÔNG TY CP THƯƠNG MẠI HANA LOGISTIC</t>
  </si>
  <si>
    <t>Số 457, đường Trần Hưng Đạo, Phường Trần Hưng Đạo, Thành phố Phủ Lý, Hà Nam</t>
  </si>
  <si>
    <t>CÔNG TY CP TRIDANT</t>
  </si>
  <si>
    <t>Thôn Đồng Ao, Xã Thanh Thủy, Huyện Thanh Liêm, Hà Nam</t>
  </si>
  <si>
    <t>CÔNG TY CỔ PHẦN DƯỢC MỸ PHẨM LEVITSS PRO</t>
  </si>
  <si>
    <t>Đường Lê Chân, KCN Châu Sơn, Phường Châu Sơn, Thành phố Phủ Lý, Hà Nam</t>
  </si>
  <si>
    <t>CÔNG TY CP ĐẦU TƯ PHÁT TRIỂN MINH NGỌC</t>
  </si>
  <si>
    <t>737B Lý Thường Kiệt, Phường Lê Hồng Phong, Thành phố Phủ Lý, Hà Nam</t>
  </si>
  <si>
    <t>CÔNG TY TNHH GEMTEK VIỆT NAM</t>
  </si>
  <si>
    <t>CÔNG TY TNHH PHÁT TRIỂN KHU NGHỈ DƯỠNG TƯỢNG LĨNH</t>
  </si>
  <si>
    <t>CÔNG TY TNHH SẢN XUẤT NHỰA ĐẠI VIỆT HÀ NAM</t>
  </si>
  <si>
    <t>CÔNG TY TNHH MTV THƯƠNG MẠI VÀ SẢN XUẤT GIA PHÚC ĐỒNG VĂN</t>
  </si>
  <si>
    <t>Lô N3-4 &amp; N3-5, Khu công nghiệp Đồng Văn II, Phường Đồng Văn, Thị xã Duy Tiên, Hà Nam</t>
  </si>
  <si>
    <t>CÔNG TY TNHH KATOLEC GLOBAL LOGISTICS VIỆT NAM</t>
  </si>
  <si>
    <t>Lô CN 07, Khu công nghiệp hỗ trợ Đồng Văn III, Phường Đồng Văn, Thị xã Duy Tiên, Hà Nam</t>
  </si>
  <si>
    <t>CÔNG TY CỔ PHẦN MỸ PHẨM AMAZON</t>
  </si>
  <si>
    <t>CÔNG TY CỔ PHẦN ĐẦU TƯ PHÁT TRIỂN UCA</t>
  </si>
  <si>
    <t>Xóm 1, Xã Đinh Xá, Thành phố Phủ Lý, Hà Nam</t>
  </si>
  <si>
    <t>CÔNG TY TNHH YUZANKAI VIỆT NAM</t>
  </si>
  <si>
    <t>Khu trung tâm y tế chất lượng cao, Xã Đinh Xá, Thành phố Phủ Lý, Hà Nam</t>
  </si>
  <si>
    <t>CÔNG TY TNHH MIKI CARETECH VIỆT NAM</t>
  </si>
  <si>
    <t>Lô CNVN04-8 &amp; CNVN04-9, khu công nghiệp hỗ trợ Đồng Văn III, Phường Hoàng Đông, Thị xã Duy Tiên, Hà Nam</t>
  </si>
  <si>
    <t>CÔNG TY CỔ PHẦN ĐẦU TƯ GREEN LOGISTICS HÀ NAM</t>
  </si>
  <si>
    <t>Số 2 đường Nguyễn Phúc Lai, Thị trấn Vĩnh Trụ, Huyện Lý Nhân, Hà Nam</t>
  </si>
  <si>
    <t>CÔNG TY TNHH MỘT THÀNH VIÊN CÔNG NGHIỆP HÀ NAM</t>
  </si>
  <si>
    <t>CÔNG TY TNHH SG TECH VIETNAM</t>
  </si>
  <si>
    <t>CÔNG TY CỔ PHẦN BẤT ĐỘNG SẢN CHC</t>
  </si>
  <si>
    <t>CÔNG TY TNHH AI LAI KA VIỆT NAM</t>
  </si>
  <si>
    <t>Lô CN-04 Khu công nghiệp Đồng Văn 4, Xã Đại Cương, Huyện Kim Bảng, Hà Nam</t>
  </si>
  <si>
    <t>CÔNG TY CP ĐẦU TƯ TÀI CHÍNH MD</t>
  </si>
  <si>
    <t>Tổ 3, Phường Quang Trung, Thành phố Phủ Lý, Hà Nam</t>
  </si>
  <si>
    <t>CÔNG TY CP ĐẦU TƯ PHÁT TRIỂN VÀ XÂY DỰNG TÂN THÀNH</t>
  </si>
  <si>
    <t>KĐT Lam Hạ, TDP Hòa Lạc, đường Hoàng Thế Thiện, Phường Lam Hạ, Thành phố Phủ Lý, Hà Nam</t>
  </si>
  <si>
    <t>CÔNG TY CP CÔNG NGHỆ CAO CTC</t>
  </si>
  <si>
    <t>Số 275 đường Biên Hòa, Phường Lương Khánh Thiện, Thành phố Phủ Lý, Hà Nam</t>
  </si>
  <si>
    <t>CÔNG TY TNHH REAL TOP VIỆT NAM</t>
  </si>
  <si>
    <t>Quốc lộ 21, Xã Trung Lương, Huyện Bình Lục, Hà Nam</t>
  </si>
  <si>
    <t>CÔNG TY TNHH DEVIER ELECTRONIC TECHNOLOGY</t>
  </si>
  <si>
    <t>Khu A, tầng 1, lô D, đường D1, khu công nghiệp, Phường Châu Sơn, Thành phố Phủ Lý, Hà Nam</t>
  </si>
  <si>
    <t>CÔNG TY CP ĐẦU TƯ TÀI CHÍNH HD</t>
  </si>
  <si>
    <t>Lô CN15.1, đường Lê Chân, KCN Châu Sơn, Phường Lê Hồng Phong, Thành phố Phủ Lý, Hà Nam</t>
  </si>
  <si>
    <t>CÔNG TY TNHH CÔNG NGHIỆP V POWER</t>
  </si>
  <si>
    <t>Lô CN16.1, đường N1, KCN Châu Sơn, Phường Lê Hồng Phong, Thành phố Phủ Lý, Hà Nam</t>
  </si>
  <si>
    <t>CÔNG TY TNHH ĐÈN LED TRANG TRÍ ĐÔNG PHƯƠNG HÀ NAM</t>
  </si>
  <si>
    <t>CÔNG TY CỔ PHẦN DƯỢC PHẨM SANCOTECH</t>
  </si>
  <si>
    <t>Lô CN-04, Khu công nghiệp Đồng Văn IV, Xã Nhật Tựu, Huyện Kim Bảng, Hà Nam</t>
  </si>
  <si>
    <t>CÔNG TY CỔ PHẦN THƯƠNG MẠI KHANG VĨNH - PHONG PHÚ HÀ NAM</t>
  </si>
  <si>
    <t>CÔNG TY CP SẢN XUẤT THÉP VIỆT LONG</t>
  </si>
  <si>
    <t>Khu Công nghiệp Thanh Liêm, Thị trấn Kiện Khê, Huyện Thanh Liêm, Hà Nam</t>
  </si>
  <si>
    <t>CÔNG TY CP Y TẾ BẠCH MAI - PHỦ LÝ</t>
  </si>
  <si>
    <t>Số nhà 92, đường Nguyễn Văn Trỗi, Phường Minh Khai, Thành phố Phủ Lý, Hà Nam</t>
  </si>
  <si>
    <t>CHI NHÁNH CÔNG TY CỔ PHẦN THỰC PHẨM MIỀN BẮC TẠI HÀ NAM</t>
  </si>
  <si>
    <t>Nhà máy chế tạo thiết bị và kết cấu thép</t>
  </si>
  <si>
    <t>Km2-Quốc lộ 21 Xã thanh Châu, , Thành phố Phủ Lý, Hà Nam</t>
  </si>
  <si>
    <t>Chi Nhánh Công Ty CP Lương Thực Hà Nam Tại Bình Lục</t>
  </si>
  <si>
    <t>Tiểu khu Bình Thành, Thị trấn Bình Mỹ, Huyện Bình Lục, Hà Nam</t>
  </si>
  <si>
    <t>CHI NHÁNH BƯU CHÍNH VIETTEL HÀ NAM - TỔNG CÔNG TY CỔ PHẦN BƯU CHÍNH VIETTEL</t>
  </si>
  <si>
    <t>Lô 4, Khu TMDV Tiến Lộc, Phường Thanh Châu, Thành phố Phủ Lý, Hà Nam</t>
  </si>
  <si>
    <t>Xí nghiệp may Bình Lục.</t>
  </si>
  <si>
    <t>Thị trấn Bình mỹ, Thị trấn Bình Mỹ, Huyện Bình Lục, Hà Nam</t>
  </si>
  <si>
    <t>Trại giống cây ăn quả và cây lâm nghiệp Ba Sao</t>
  </si>
  <si>
    <t>Xã Ba Sao, , Huyện Kim Bảng, Hà Nam</t>
  </si>
  <si>
    <t>Trạm vật tư và dịch vụ nông nghiệp Hà Nam</t>
  </si>
  <si>
    <t>Chi nhánh xuất khẩu lao động và hợp tác quốc tế- Tổng công ty xây dựng công trình giao thông 8</t>
  </si>
  <si>
    <t>Km 233, Quốc lộ 1A, Phường Thanh Châu, Thành phố Phủ Lý, Hà Nam</t>
  </si>
  <si>
    <t>CHI NHÁNH CÔNG TY TNHH NHÀ NƯỚC MỘT THÀNH VIÊN THƯƠNG MẠI VÀ XUẤT NHẬP KHẨU VIETTEL TẠI HÀ NAM</t>
  </si>
  <si>
    <t>Lô 01-02 đường Biên Hòa, Phường Lương Khánh Thiện, Thành phố Phủ Lý, Hà Nam</t>
  </si>
  <si>
    <t>CÔNG TY CỔ PHẦN CHĂN NUÔI C.P. VIỆT NAM - CHI NHÁNH HÀ NAM</t>
  </si>
  <si>
    <t>Tổ 10, Phường Lương Khánh Thiện, Thành phố Phủ Lý, Hà Nam</t>
  </si>
  <si>
    <t>MOBIFONE TỈNH HÀ NAM - CÔNG TY DỊCH VỤ MOBIFONE KHU VỰC 4 -  CHI NHÁNH TỔNG CÔNG TY VIỄN THÔNG MOBIF</t>
  </si>
  <si>
    <t>Số 222, đường Lê Hoàn, Phường Hai Bà Trưng, Thành phố Phủ Lý, Hà Nam</t>
  </si>
  <si>
    <t>NGÂN HÀNG THƯƠNG MẠI CỔ PHẦN HÀNG HẢI VIỆT NAM - CHI NHÁNH HÀ NAM</t>
  </si>
  <si>
    <t>số 104 đường Trần Phú, Phường Quang Trung, Thành phố Phủ Lý, Hà Nam</t>
  </si>
  <si>
    <t>CHI NHÁNH HÀ NAM - CÔNG TY CỔ PHẦN XĂNG DẦU DẦU KHÍ NAM ĐỊNH</t>
  </si>
  <si>
    <t>Chi nhánh dược huyện Thanh Liêm</t>
  </si>
  <si>
    <t xml:space="preserve">Đường 1A, Xã Thanh Hà, Huyện Thanh Liêm, </t>
  </si>
  <si>
    <t>CHI NHÁNH HÀ NAM - CÔNG TY CỔ PHẦN VIỄN THÔNG FPT</t>
  </si>
  <si>
    <t>PG02-05, khu nhà liền kề Vincom, đường Châu Cầu, Phường Minh Khai, Thành phố Phủ Lý, Hà Nam</t>
  </si>
  <si>
    <t>Công ty TNHH quốc tế IDE - Chi nhánh Hà Nam</t>
  </si>
  <si>
    <t>Cụm công nghiệp , Tiểu thủ công nghiệp Thi Sơn, Xã Thi Sơn, Huyện Kim Bảng, Hà Nam</t>
  </si>
  <si>
    <t>Chi Nhánh Hà Nam - Công Ty Cổ Phần Bán Lẻ Kỹ Thuật Số Fpt</t>
  </si>
  <si>
    <t>Số 34 Đường Biên Hòa, Phường Minh Khai, Thành phố Phủ Lý, Hà Nam</t>
  </si>
  <si>
    <t>NGÂN HÀNG THƯƠNG MẠI CỔ PHẦN KỸ THƯƠNG VIỆT NAM - CHI NHÁNH HÀ NAM</t>
  </si>
  <si>
    <t>Tầng 1 và tầng 2 trung tâm thương mại Vincom Plaza Hà Nam, Đ, Phường Minh Khai, Thành phố Phủ Lý, Hà Nam</t>
  </si>
  <si>
    <t>Chi Nhánh Công Ty TNHH Đầu Tư Thương Mại Thiên Lộc Phát</t>
  </si>
  <si>
    <t>Thửa số 01, Phường Thanh Châu, Thành phố Phủ Lý, Hà Nam</t>
  </si>
  <si>
    <t>CHI NHÁNH HÀ NAM - CÔNG TY CỔ PHẦN DỊCH VỤ THƯƠNG MẠI TỔNG HỢP VINCOMMERCE</t>
  </si>
  <si>
    <t>TTTM Vincom Hà Nam, Phường Minh Khai, Thành phố Phủ Lý, Hà Nam</t>
  </si>
  <si>
    <t>Chi Nhánh Công Ty TNHH Leong Hup Feedmill Việt Nam Tại Hà Nam - Kho Chứa Hàng</t>
  </si>
  <si>
    <t>Thôn An Nhân, Phường Hoàng Đông, Thị xã Duy Tiên, Hà Nam</t>
  </si>
  <si>
    <t>NGÂN HÀNG THƯƠNG MẠI CỔ PHẦN BẮC Á - CHI NHÁNH HÀ NAM</t>
  </si>
  <si>
    <t>Tổ 1, Phường Minh Khai, Thành phố Phủ Lý, Hà Nam</t>
  </si>
  <si>
    <t>Chi nhánh công ty CP thực phẩm dinh dưỡng Nutifood Bình Dương</t>
  </si>
  <si>
    <t>Lô CN-7A, Cụm CN Kiện Khê, Thị trấn Kiện Khê, Huyện Thanh Liêm, Hà Nam</t>
  </si>
  <si>
    <t>CHI NHÁNH CÔNG TY CỔ PHẦN ĐẦU TƯ XÂY DỰNG VÀ SẢN XUẤT VẬT LIỆU NAM THẮNG TẠI HÀ NAM</t>
  </si>
  <si>
    <t>Xóm 1, Cụm Công nghiệp - tiểu thủ Công nghiệp Thi Sơn, Xã Thi Sơn, Huyện Kim Bảng, Hà Nam</t>
  </si>
  <si>
    <t>CÔNG TY CỔ PHẦN MASAN MEATLIFE - CHI NHÁNH HÀ NAM</t>
  </si>
  <si>
    <t>Lô A, Khu công nghiệp Đồng Văn I, Phường Duy Minh, Thị xã Duy Tiên, Hà Nam</t>
  </si>
  <si>
    <t>CÔNG TY CỔ PHẦN TẬP ĐOÀN GIỐNG CÂY TRỒNG VIỆT NAM - CHI NHÁNH KINH DOANH NÔNG SẢN</t>
  </si>
  <si>
    <t>Khu công nghiệp Đồng Văn I mở rộng, Phường Đồng Văn, Thị xã Duy Tiên, Hà Nam</t>
  </si>
  <si>
    <t>CÔNG TY TNHH  XÂY DỰNG GIAO THÔNG LONG NGUYỆT - CHI NHÁNH HÀ NAM</t>
  </si>
  <si>
    <t>Văn phòng đại diện công ty cổ phần MBPA Hà Nam</t>
  </si>
  <si>
    <t>Khu Đô thị mới, Phường Đồng Văn, Thị xã Duy Tiên, Hà Nam</t>
  </si>
  <si>
    <t>NGÂN HÀNG THƯƠNG MẠI CỔ PHẦN VIỆT NAM THỊNH VƯỢNG - CHI NHÁNH HÀ NAM</t>
  </si>
  <si>
    <t>Nhà thấp tầng số PG1 - 05A, Vincom Shophouse Hà Nam, 60, đườ, Phường Minh Khai, Thành phố Phủ Lý, Hà Nam</t>
  </si>
  <si>
    <t>CÔNG TY CỔ PHẦN SẢN XUẤT VÀ THƯƠNG MẠI LIMO VIỆT NAM-CHI NHÁNH HÀ NAM</t>
  </si>
  <si>
    <t>Phố Nguyễn Hữu Tiến, Phường Đồng Văn, Thị xã Duy Tiên, Hà Nam</t>
  </si>
  <si>
    <t>VĂN PHÒNG ĐẠI DIỆN CÔNG TY TNHH NNR GLOBAL LOGISTICS (VIỆT NAM)</t>
  </si>
  <si>
    <t>Phòng số 05, Tòa nhà Famille Hanam, lô CN-07, CN-08, Khu côn, Phường Đồng Văn, Thị xã Duy Tiên, Hà Nam</t>
  </si>
  <si>
    <t>VĂN PHÒNG CÔNG TY CỔ PHẦN TIẾN SỸ NÔNG</t>
  </si>
  <si>
    <t>Công ty TNHH Hoa Tín, Cụm CN Kim Bình, Xã Kim Bình, Thành phố Phủ Lý, Hà Nam</t>
  </si>
  <si>
    <t>CHI NHÁNH TẠI TỈNH HÀ NAM - CÔNG TY CỔ PHẦN VINCOM RETAIL</t>
  </si>
  <si>
    <t>Tổ hợp Thương mại – Dịch vụ Tổng hợp Hà Nam, Phường Minh Khai, Thành phố Phủ Lý, Hà Nam</t>
  </si>
  <si>
    <t>CHI NHÁNH CÔNG TY CỔ PHẦN PHÁT HÀNH SÁCH THÀNH PHỐ HỒ CHÍ MINH - FAHASA - NHÀ SÁCH FAHASA HÀ NAM</t>
  </si>
  <si>
    <t>Tầng 03 TTTM Vincom Hà Nam, Số 42 Biên Hòa, Phường Minh Khai, Thành phố Phủ Lý, Hà Nam</t>
  </si>
  <si>
    <t>CHI NHÁNH CÔNG TY TNHH LOTTERIA VIỆT NAM TẠI HÀ NAM</t>
  </si>
  <si>
    <t>Tầng 4, TTTM Vincom Plaza, đường Biên Hòa, Phường Minh Khai, Thành phố Phủ Lý, Hà Nam</t>
  </si>
  <si>
    <t>CHI NHÁNH HÀ NAM - CÔNG TY TNHH KINH DOANH VÀ THƯƠNG MẠI DỊCH VỤ VINPRO</t>
  </si>
  <si>
    <t>L2-03, tầng L2, Tổ hợp thương mại – Dịch vụ Tổng hợp Hà Nam,, Phường Minh Khai, Thành phố Phủ Lý, Hà Nam</t>
  </si>
  <si>
    <t>CHI NHÁNH TỈNH HÀ NAM - CÔNG TY TNHH THỜI TRANG ELISE</t>
  </si>
  <si>
    <t>số 55 đường Lê Công Thanh, tổ 12, Phường Hai Bà Trưng, Thành phố Phủ Lý, Hà Nam</t>
  </si>
  <si>
    <t>VĂN PHÒNG ĐẠI DIỆN CÔNG TY TNHH KAMOGAWA VIỆT NAM TẠI HÀ NAM</t>
  </si>
  <si>
    <t>Phòng số 02, tòa nhà Famille Hanam, lô CN-07, CN-08, khu côn, Phường Đồng Văn, Thị xã Duy Tiên, Hà Nam</t>
  </si>
  <si>
    <t>CÔNG TY CỔ PHẦN TẬP ĐOÀN HOA SEN - CHI NHÁNH TỈNH HÀ NAM</t>
  </si>
  <si>
    <t xml:space="preserve"> DN hạch toán phụ thuộc</t>
  </si>
  <si>
    <t>CHI NHÁNH CÔNG TY TNHH SẢN XUẤT HÀNG TIÊU DÙNG BÌNH TIÊN TẠI HÀ NAM</t>
  </si>
  <si>
    <t>Số nhà 131 Đường Biên Hòa, Phường Lương Khánh Thiện, Thành phố Phủ Lý, Hà Nam</t>
  </si>
  <si>
    <t>CHI NHÁNH CÔNG TY TNHH SUGIKO VIỆT NAM TẠI HÀ NAM</t>
  </si>
  <si>
    <t>VĂN PHÒNG ĐẠI DIỆN CÔNG TY CỔ PHẦN TƯ VẤN XÂY DỰNG ĐIỆN LỰC MIỀN BẮC</t>
  </si>
  <si>
    <t>CHI NHÁNH HÀ NAM - CÔNG TY CỔ PHẦN GIÁO DỤC VÀ ĐÀO TẠO THANH HÓA</t>
  </si>
  <si>
    <t>Số 114 đường Trần Phú, Phường Quang Trung, Thành phố Phủ Lý, Hà Nam</t>
  </si>
  <si>
    <t>NGÂN HÀNG TRÁCH NHIỆM HỮU HẠN MỘT THÀNH VIÊN WOORI VIỆT NAM - CHI NHÁNH HÀ NAM</t>
  </si>
  <si>
    <t>Tầng 1 và 2, tòa nhà Tiến Lộc, khu thương mại dịch vụ 4, Phường Thanh Châu, Thành phố Phủ Lý, Hà Nam</t>
  </si>
  <si>
    <t>CÔNG TY TRÁCH NHIỆM HỮU HẠN KHÍ CÔNG NGHIỆP MESSER HẢI PHÒNG - CHI NHÁNH HÀ NAM</t>
  </si>
  <si>
    <t>Khu công nghiệp Đồng Văn 1, Phường Bạch Thượng, Thị xã Duy Tiên, Hà Nam</t>
  </si>
  <si>
    <t>CÔNG TY TNHH DE HEUS - CHI NHÁNH HÀ NAM</t>
  </si>
  <si>
    <t>NX19, Lô P Khu Công Nghiệp Đồng Văn II, Phường Bạch Thượng, Thị xã Duy Tiên, Hà Nam</t>
  </si>
  <si>
    <t>CN Công ty TNHH MTV đầu tư phát triển thuỷ lợi sông Nhuệ- Xí nghiệp thuỷ lợi Nhật</t>
  </si>
  <si>
    <t>Thôn Tam Giáp, Phường Duy Hải, Thị xã Duy Tiên, Hà Nam</t>
  </si>
  <si>
    <t>CHI NHÁNH KỸ THUẬT VIETTEL HÀ NAM - TỔNG CÔNG TY CỔ PHẦN CÔNG TRÌNH VIETTEL</t>
  </si>
  <si>
    <t>Tòa nhà Viettel Hà Nam, quốc lộ 1A, đường Lê Hoàn, Phường Hai Bà Trưng, Thành phố Phủ Lý, Hà Nam</t>
  </si>
  <si>
    <t>NGÂN HÀNG TNHH MỘT THÀNH VIÊN SHINHAN VIỆT NAM - CHI NHÁNH HÀ NAM</t>
  </si>
  <si>
    <t>Đường Lê Hoàn, Phường Minh Khai, Thành phố Phủ Lý, Hà Nam</t>
  </si>
  <si>
    <t>CÔNG TY CỔ PHẦN VÀNG BẠC ĐÁ QUÝ PHÚ NHUẬN - CHI NHÁNH PNJ HÀ NAM</t>
  </si>
  <si>
    <t>Số 71 đường Biên Hòa, Phường Lương Khánh Thiện, Thành phố Phủ Lý, Hà Nam</t>
  </si>
  <si>
    <t>CHI NHÁNH ĐỒNG VĂN - CÔNG TY CỔ PHẦN GIÁO DỤC VÀ ĐÀO TẠO THANH HÓA</t>
  </si>
  <si>
    <t>Tòa nhà Thành Đạt Hà Nam, Khu công nghiệp Đồng Văn 1, Phường Đồng Văn, Thị xã Duy Tiên, Hà Nam</t>
  </si>
  <si>
    <t>CHI NHÁNH CÔNG TY CỔ PHẦN CÔNG NGHỆ VÀ GIẢI PHÁP NƯỚC TÂN Á ĐẠI THÀNH TẠI HÀ NAM</t>
  </si>
  <si>
    <t>km 54 Hà Nội – Phủ Lý, Xã Tiên Tân, Thành phố Phủ Lý, Hà Nam</t>
  </si>
  <si>
    <t>CHI NHÁNH CÔNG TY CỔ PHẦN NHỰA TÂN Á ĐẠI THÀNH TẠI HÀ NAM</t>
  </si>
  <si>
    <t>Xóm 3, Xã Tràng An, Huyện Bình Lục, Hà Nam</t>
  </si>
  <si>
    <t>CHI NHÁNH CÔNG TY CỔ PHẦN SƠN VÀ HÓA CHẤT TÂN Á ĐẠI THÀNH TẠI HÀ NAM</t>
  </si>
  <si>
    <t>CHI NHÁNH CÔNG TY CỔ PHẦN KIM KHÍ VÀ GIA DỤNG TÂN Á ĐẠI THÀNH TẠI HÀ NAM</t>
  </si>
  <si>
    <t>CHI NHÁNH CÔNG TY CỔ PHẦN VẬN HÀNH VÀ BẢO TRÌ ĐƯỜNG CAO TỐC VIỆT NAM - TRUNG TÂM ĐIỀU HÀNH ĐƯỜNG CAO</t>
  </si>
  <si>
    <t>CÔNG TY TNHH FOSECA VIỆT NAM- ĐỊA ĐIỂM KINH DOANH 8</t>
  </si>
  <si>
    <t>CỬA HÀNG TRUEMART SỐ 147 - CÔNG TY CỔ PHẦN CHUỖI THỰC PHẨM TH (mã số ĐĐKD: 00327)</t>
  </si>
  <si>
    <t>Số 117 đường Lê Công Thanh, Phường Hai Bà Trưng, Thành phố Phủ Lý, Hà Nam</t>
  </si>
  <si>
    <t>ĐỊA ĐIỂM KINH DOANH HÀ NAM - CÔNG TY TNHH DỊCH VỤ FNC</t>
  </si>
  <si>
    <t>ĐỊA ĐIỂM KINH DOANH TRUNG TÂM GIAO DỊCH HÀ NAM - CHI NHÁNH CÔNG TY TNHH SG SAGAWA VIỆT NAM TẠI HÀ NỘ</t>
  </si>
  <si>
    <t>Số 32/132, đường Đinh Tiên Hoàng, Tổ 1, Phường Trần Hưng Đạo, Thành phố Phủ Lý, Hà Nam</t>
  </si>
  <si>
    <t>CHI NHÁNH HÀ NAM - CÔNG TY CỔ PHẦN GẠCH ỐP LÁT HÒA BÌNH MINH</t>
  </si>
  <si>
    <t>Tổ 7, Phường Quang Trung, Thành phố Phủ Lý, Hà Nam</t>
  </si>
  <si>
    <t>28/9/2020;
06/11/2020</t>
  </si>
  <si>
    <t>04/9/2020;
19/11/2020</t>
  </si>
  <si>
    <t>Huyện Bình Lục</t>
  </si>
  <si>
    <t>24/11/2020</t>
  </si>
  <si>
    <t>25/11/2020</t>
  </si>
  <si>
    <t>SUMI VIETNAM WIRING SYSTEMS</t>
  </si>
  <si>
    <t>Trường Cao đẳng nghề Hà Nam</t>
  </si>
  <si>
    <t>Trung tâm nuôi dưỡng thương bệnh binh nặng và điều dưỡng người có công tỉnh Hà nam</t>
  </si>
  <si>
    <t>26/11/2020</t>
  </si>
  <si>
    <t>DN được giảm 50% mức đóng quỹ;
DN được giảm 50% mức đóng 2018 và 2019
(đã xét duyệt bổ sung);
Số tiền đóng thừa năm 2018, 2019 sau khi khấu trừ năm 2020 còn 11.431.784 đ sẽ được trừ tiếp vào chỉ tiêu 2021</t>
  </si>
  <si>
    <t>Giá trị tài sản lấy theo rà soát của Cục Thuế tỉnh; Số người lao động lấy theo rà soát của Bảo Hiểm Xã Hội tỉnh;
DN được giảm 50% mức đóng Quỹ
 (đã xét duyệt bổ sung)</t>
  </si>
  <si>
    <t>DN được giảm 50% mức đóng quỹ
 (đã xét duyệt bổ sung)</t>
  </si>
  <si>
    <t>DN được giảm 50% mức đóng quỹ 2020 và khấu trừ phần đóng thừa 2018, 2019
 (đã xét duyệt bổ sung)</t>
  </si>
  <si>
    <t>DN được giảm 50% mức đóng quỹ
(đã xét duyệt bổ sung);
Số tiền đóng thừa năm 2018, 2019 sau khi khấu trừ năm 2020 còn 6.949.391 đ sẽ được trừ tiếp vào chỉ tiêu 2021</t>
  </si>
  <si>
    <t>DN được giảm 50% mức đóng quỹ;
DN được giảm 50% mức đóng quỹ 2018 và 2019
(đã xét duyệt bổ sung);</t>
  </si>
  <si>
    <t>Chi nhánh Công ty cổ phần năng lượng và môi trường Vicem tại Hà Nam</t>
  </si>
  <si>
    <t>27/11/2020</t>
  </si>
  <si>
    <t>30/11/2020</t>
  </si>
  <si>
    <t>01/12/2020</t>
  </si>
  <si>
    <t>02/12/2020</t>
  </si>
  <si>
    <t>03/12/2020</t>
  </si>
  <si>
    <t>04/12/2020</t>
  </si>
  <si>
    <t>04/12/2020
07/12/2020</t>
  </si>
  <si>
    <t>08/12/2020</t>
  </si>
  <si>
    <t>09/12/2020</t>
  </si>
  <si>
    <t>10/12/2020</t>
  </si>
  <si>
    <t>11/12/2020</t>
  </si>
  <si>
    <t>14/12/2020</t>
  </si>
  <si>
    <t>17/12/2020</t>
  </si>
  <si>
    <t>16/11/2020
18/12/2020</t>
  </si>
  <si>
    <t>18/12/2020</t>
  </si>
  <si>
    <t>14/9/2020
18/12/2020</t>
  </si>
  <si>
    <t>THÁNG 12/2020</t>
  </si>
  <si>
    <t>07/12/2020</t>
  </si>
  <si>
    <t>Chi nhánh ngân hàng phát triển khu vực nam định hà nam, phòng giao dịch Hà Nam</t>
  </si>
  <si>
    <t>Thanh tra Sở Giao thông vận tải</t>
  </si>
  <si>
    <t>Nộp thừa lần 2, sẽ được khấu trừ vào năm 2021</t>
  </si>
  <si>
    <t xml:space="preserve">Nộp truy thu từ 2018 đến 2020 </t>
  </si>
  <si>
    <t>Nộp truy thu từ năm 2018 đến 2020</t>
  </si>
  <si>
    <t>21/12/2020</t>
  </si>
  <si>
    <t>22/12/2020</t>
  </si>
  <si>
    <t>15/12/2020</t>
  </si>
  <si>
    <t>16/12/2020</t>
  </si>
  <si>
    <t>23/12/2020</t>
  </si>
  <si>
    <t>23/12/2020
24/12/2020</t>
  </si>
  <si>
    <t>24/12/2020</t>
  </si>
  <si>
    <t>25/12/2020</t>
  </si>
  <si>
    <t>26/12/2020</t>
  </si>
  <si>
    <t>28/12/2020</t>
  </si>
  <si>
    <t>24/12/2020
28/12/2020</t>
  </si>
  <si>
    <t>22/12/2020
28/12/2020</t>
  </si>
  <si>
    <t>29/12/2020</t>
  </si>
  <si>
    <t>30/12/2020</t>
  </si>
  <si>
    <t>31/12/2020</t>
  </si>
  <si>
    <t>08/01/2021</t>
  </si>
  <si>
    <t>07/01/2020</t>
  </si>
  <si>
    <t>23/12/2020
14/01/2021</t>
  </si>
  <si>
    <t>14/01/2021</t>
  </si>
  <si>
    <t>Nộp lần 2</t>
  </si>
  <si>
    <t>THÁNG 01/2021</t>
  </si>
  <si>
    <t>Nộp lần 2
ST người lao động</t>
  </si>
  <si>
    <t>Lãi  Q4/2020</t>
  </si>
  <si>
    <t>05/01/2021</t>
  </si>
  <si>
    <t>31/12/2020
21/01/2021</t>
  </si>
  <si>
    <t>25/01/2021</t>
  </si>
  <si>
    <t>21/01/2021</t>
  </si>
  <si>
    <t>28/01/2021</t>
  </si>
  <si>
    <t>29/01/2021</t>
  </si>
  <si>
    <t>28/12/2020
29/01/2021</t>
  </si>
  <si>
    <t>01/2/2021</t>
  </si>
  <si>
    <t>THÁNG 02/2021</t>
  </si>
  <si>
    <t>tiền nộp 24 CN nghỉ thai sản</t>
  </si>
  <si>
    <r>
      <t xml:space="preserve">KẾT QUẢ THU NỘP QUỸ PCTT NĂM 2020
 </t>
    </r>
    <r>
      <rPr>
        <i/>
        <sz val="13"/>
        <rFont val="Times New Roman"/>
        <family val="1"/>
      </rPr>
      <t>(KHỐI CƠ QUAN, ĐƠN VỊ, TỔ CHỨC THUỘC TỈNH)</t>
    </r>
  </si>
  <si>
    <t>Tính đến ngày 31/01/2021</t>
  </si>
  <si>
    <r>
      <rPr>
        <b/>
        <sz val="13"/>
        <rFont val="Times New Roman"/>
        <family val="1"/>
      </rPr>
      <t xml:space="preserve">KẾT QUẢ THU- NỘP QUỸ PCTT NĂM 2020 </t>
    </r>
    <r>
      <rPr>
        <sz val="13"/>
        <rFont val="Times New Roman"/>
        <family val="1"/>
      </rPr>
      <t xml:space="preserve">
</t>
    </r>
    <r>
      <rPr>
        <i/>
        <sz val="13"/>
        <rFont val="Times New Roman"/>
        <family val="1"/>
      </rPr>
      <t>(KHỐI DOANH NGHIỆP THUỘC TỈNH)</t>
    </r>
  </si>
  <si>
    <t>(Kèm theo Báo cáo số           /BC-SNN ngày        tháng 5 năm 2021 của Sở NN&amp;PTNT Hà Nam)</t>
  </si>
  <si>
    <t>(Kèm theo Báo cáo số         /BC-SNN ngày       tháng 5 năm 2021 của Sở NN&amp;PTNT Hà Nam)</t>
  </si>
  <si>
    <t xml:space="preserve">Phụ lục 01 </t>
  </si>
  <si>
    <r>
      <t xml:space="preserve">TỔNG HỢP THU - NỘP QUỸ PCTT TỈNH HÀ NAM NĂM 2020
</t>
    </r>
    <r>
      <rPr>
        <i/>
        <sz val="13"/>
        <rFont val="Times New Roman"/>
        <family val="1"/>
      </rPr>
      <t>(tính đến ngày 31/01/2021)</t>
    </r>
  </si>
  <si>
    <t>Đơn vị tính: đồng</t>
  </si>
  <si>
    <r>
      <t xml:space="preserve">KẾT QUẢ THU - NỘP QUỸ PCTT NĂM 2020
 </t>
    </r>
    <r>
      <rPr>
        <i/>
        <sz val="13"/>
        <rFont val="Times New Roman"/>
        <family val="1"/>
      </rPr>
      <t>(KHỐI HUYỆN, THỊ XÃ, THÀNH PHỐ)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</si>
</sst>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_-* #,##0_-;\-* #,##0_-;_-* &quot;-&quot;??_-;_-@_-"/>
    <numFmt numFmtId="174" formatCode="#,##0.000"/>
    <numFmt numFmtId="175" formatCode="#,##0.000000"/>
    <numFmt numFmtId="176" formatCode="[$-409]dddd\,\ mmmm\ d\,\ yyyy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yy;@"/>
    <numFmt numFmtId="183" formatCode="_(* #,##0_);_(* \(#,##0\);_(* &quot;-&quot;??_);_(@_)"/>
    <numFmt numFmtId="184" formatCode="#,##0.0000"/>
    <numFmt numFmtId="185" formatCode="&quot;$&quot;#,##0.00"/>
    <numFmt numFmtId="186" formatCode="[$-F800]dddd\,\ mmmm\ dd\,\ yyyy"/>
    <numFmt numFmtId="187" formatCode="#,##0.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#,##0_ ;[Red]\-#,##0\ "/>
    <numFmt numFmtId="193" formatCode="[$-1010000]d/m/yy;@"/>
    <numFmt numFmtId="194" formatCode="hh&quot;h&quot;mm"/>
    <numFmt numFmtId="195" formatCode="&quot;Ngµy &quot;dd&quot; th¸ng &quot;\ mm&quot; n¨m &quot;yyyy"/>
    <numFmt numFmtId="196" formatCode="&quot;Ngày bắt đầu: &quot;dd/mm/yy"/>
    <numFmt numFmtId="197" formatCode="&quot;Ngày kết thúc: &quot;dd/mm/yy"/>
    <numFmt numFmtId="198" formatCode="#&quot; Ngày&quot;"/>
    <numFmt numFmtId="199" formatCode="[$-F400]h:mm:ss\ AM/PM"/>
    <numFmt numFmtId="200" formatCode="&quot;Ngµy &quot;"/>
    <numFmt numFmtId="201" formatCode="&quot;Vùng &quot;#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"/>
      <color indexed="10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3" fontId="59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3" fontId="60" fillId="0" borderId="10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right" vertical="center"/>
    </xf>
    <xf numFmtId="172" fontId="60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3" fontId="6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58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60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3" fontId="61" fillId="0" borderId="10" xfId="0" applyNumberFormat="1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3" fontId="3" fillId="0" borderId="10" xfId="58" applyNumberFormat="1" applyFont="1" applyFill="1" applyBorder="1" applyAlignment="1">
      <alignment horizontal="center" vertical="center" wrapText="1"/>
      <protection/>
    </xf>
    <xf numFmtId="3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 quotePrefix="1">
      <alignment horizontal="center" vertical="center"/>
    </xf>
    <xf numFmtId="0" fontId="6" fillId="0" borderId="15" xfId="0" applyFont="1" applyFill="1" applyBorder="1" applyAlignment="1" quotePrefix="1">
      <alignment horizontal="center" vertical="center" wrapText="1"/>
    </xf>
    <xf numFmtId="3" fontId="5" fillId="0" borderId="13" xfId="0" applyNumberFormat="1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 quotePrefix="1">
      <alignment horizontal="center" vertical="center" wrapText="1"/>
    </xf>
    <xf numFmtId="3" fontId="3" fillId="0" borderId="10" xfId="0" applyNumberFormat="1" applyFont="1" applyFill="1" applyBorder="1" applyAlignment="1" quotePrefix="1">
      <alignment horizontal="center" vertical="center" wrapText="1"/>
    </xf>
    <xf numFmtId="10" fontId="62" fillId="0" borderId="10" xfId="61" applyNumberFormat="1" applyFont="1" applyFill="1" applyBorder="1" applyAlignment="1">
      <alignment horizontal="center" vertical="center"/>
    </xf>
    <xf numFmtId="3" fontId="57" fillId="0" borderId="0" xfId="0" applyNumberFormat="1" applyFont="1" applyAlignment="1">
      <alignment/>
    </xf>
    <xf numFmtId="0" fontId="9" fillId="0" borderId="0" xfId="0" applyFont="1" applyFill="1" applyAlignment="1">
      <alignment vertical="top"/>
    </xf>
    <xf numFmtId="0" fontId="11" fillId="0" borderId="10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3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9" fillId="0" borderId="0" xfId="0" applyFont="1" applyFill="1" applyAlignment="1">
      <alignment horizontal="center" vertical="center" wrapText="1"/>
    </xf>
    <xf numFmtId="3" fontId="0" fillId="0" borderId="0" xfId="61" applyNumberFormat="1" applyFont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 quotePrefix="1">
      <alignment horizontal="center" vertical="center" wrapText="1"/>
    </xf>
    <xf numFmtId="3" fontId="4" fillId="0" borderId="0" xfId="58" applyNumberFormat="1" applyFont="1" applyFill="1" applyAlignment="1">
      <alignment horizontal="center"/>
      <protection/>
    </xf>
    <xf numFmtId="3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63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58" applyFont="1" applyFill="1">
      <alignment/>
      <protection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 quotePrefix="1">
      <alignment horizontal="center" vertical="center"/>
    </xf>
    <xf numFmtId="0" fontId="60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/>
    </xf>
    <xf numFmtId="183" fontId="60" fillId="0" borderId="0" xfId="42" applyNumberFormat="1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14" fontId="60" fillId="0" borderId="0" xfId="0" applyNumberFormat="1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3" fontId="66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3" fontId="59" fillId="0" borderId="1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0" fontId="66" fillId="0" borderId="0" xfId="0" applyFont="1" applyAlignment="1">
      <alignment/>
    </xf>
    <xf numFmtId="0" fontId="63" fillId="0" borderId="0" xfId="0" applyFont="1" applyFill="1" applyAlignment="1">
      <alignment vertical="top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3" fontId="60" fillId="33" borderId="10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left" vertical="center" wrapText="1"/>
    </xf>
    <xf numFmtId="3" fontId="60" fillId="33" borderId="0" xfId="0" applyNumberFormat="1" applyFont="1" applyFill="1" applyAlignment="1">
      <alignment horizontal="center" vertical="center"/>
    </xf>
    <xf numFmtId="14" fontId="60" fillId="0" borderId="10" xfId="0" applyNumberFormat="1" applyFont="1" applyBorder="1" applyAlignment="1" quotePrefix="1">
      <alignment horizontal="center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vertical="top"/>
    </xf>
    <xf numFmtId="173" fontId="4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61" fillId="0" borderId="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left" vertical="center"/>
    </xf>
    <xf numFmtId="3" fontId="67" fillId="33" borderId="10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 quotePrefix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" fillId="0" borderId="0" xfId="58" applyFont="1" applyFill="1" applyAlignment="1">
      <alignment horizontal="center" vertical="center"/>
      <protection/>
    </xf>
    <xf numFmtId="0" fontId="10" fillId="0" borderId="0" xfId="58" applyFont="1" applyFill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58" applyFont="1" applyFill="1" applyAlignment="1">
      <alignment horizontal="center" vertical="center" wrapText="1"/>
      <protection/>
    </xf>
    <xf numFmtId="0" fontId="10" fillId="0" borderId="0" xfId="58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58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 wrapText="1"/>
    </xf>
    <xf numFmtId="10" fontId="10" fillId="0" borderId="10" xfId="6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 quotePrefix="1">
      <alignment horizontal="right" vertical="center" wrapText="1"/>
    </xf>
    <xf numFmtId="3" fontId="5" fillId="0" borderId="10" xfId="0" applyNumberFormat="1" applyFont="1" applyFill="1" applyBorder="1" applyAlignment="1" quotePrefix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&#259;m%202019\Qu&#7929;%20PCTT\1.%20N&#259;m%202018\T&#7893;ng%20h&#7907;p%20Qu&#7929;%202018%20-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&#259;m%202019\Qu&#7929;%20PCTT\5.%20T&#7893;ng%20h&#7907;p\T&#7893;ng%20h&#7907;p%20thu%20Qu&#7929;%202019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PL1"/>
      <sheetName val="PL01A (đợt 2)"/>
      <sheetName val="PL01A (đợt 3)"/>
      <sheetName val="PL2"/>
      <sheetName val="PL02 (đợt 1)"/>
      <sheetName val="PL02A (đợt 2)"/>
      <sheetName val="PL02 (đợt 3)"/>
      <sheetName val="DN nộp (chưa rõ)"/>
      <sheetName val="PL3"/>
      <sheetName val="PL03 (in)"/>
      <sheetName val="PL04 (in)"/>
      <sheetName val="PL05 (in)"/>
    </sheetNames>
    <sheetDataSet>
      <sheetData sheetId="0">
        <row r="5">
          <cell r="F5">
            <v>31948938801.850365</v>
          </cell>
          <cell r="G5">
            <v>19473147739.22914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ổng hợp"/>
      <sheetName val="Thu 2019"/>
      <sheetName val="Chi Quỹ"/>
      <sheetName val="Tiền lãi"/>
      <sheetName val="PL1"/>
      <sheetName val="PL2"/>
      <sheetName val="PL3"/>
      <sheetName val="T4,5-2019"/>
      <sheetName val="T6-2019"/>
      <sheetName val="T7-2019"/>
      <sheetName val="t8-2019"/>
      <sheetName val="t9-2019"/>
      <sheetName val="t10-2019 "/>
      <sheetName val="t11-2019"/>
      <sheetName val="t12-2019"/>
      <sheetName val="t1-2020"/>
      <sheetName val="t2,3,4,5,6,7-2020"/>
      <sheetName val="foxz"/>
    </sheetNames>
    <sheetDataSet>
      <sheetData sheetId="1">
        <row r="6">
          <cell r="E6">
            <v>31812063968.571194</v>
          </cell>
          <cell r="F6">
            <v>18647567673</v>
          </cell>
        </row>
      </sheetData>
      <sheetData sheetId="2">
        <row r="7">
          <cell r="C7">
            <v>29092681700</v>
          </cell>
        </row>
      </sheetData>
      <sheetData sheetId="3">
        <row r="7">
          <cell r="C7">
            <v>347772354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7.00390625" style="0" customWidth="1"/>
    <col min="2" max="2" width="30.421875" style="0" bestFit="1" customWidth="1"/>
    <col min="3" max="3" width="23.57421875" style="0" customWidth="1"/>
    <col min="4" max="4" width="23.140625" style="0" customWidth="1"/>
    <col min="5" max="5" width="13.28125" style="0" customWidth="1"/>
    <col min="6" max="6" width="17.28125" style="0" customWidth="1"/>
  </cols>
  <sheetData>
    <row r="1" spans="1:5" ht="42" customHeight="1">
      <c r="A1" s="152" t="s">
        <v>446</v>
      </c>
      <c r="B1" s="152"/>
      <c r="C1" s="152"/>
      <c r="D1" s="152"/>
      <c r="E1" s="152"/>
    </row>
    <row r="2" spans="1:5" ht="69" customHeight="1">
      <c r="A2" s="34" t="s">
        <v>0</v>
      </c>
      <c r="B2" s="35" t="s">
        <v>76</v>
      </c>
      <c r="C2" s="33" t="s">
        <v>78</v>
      </c>
      <c r="D2" s="102" t="s">
        <v>447</v>
      </c>
      <c r="E2" s="1" t="s">
        <v>4</v>
      </c>
    </row>
    <row r="3" spans="1:6" ht="39.75" customHeight="1">
      <c r="A3" s="34" t="s">
        <v>79</v>
      </c>
      <c r="B3" s="103" t="s">
        <v>448</v>
      </c>
      <c r="C3" s="33"/>
      <c r="D3" s="104">
        <f>+SUM(D4:D6)</f>
        <v>53538541965.22914</v>
      </c>
      <c r="E3" s="1"/>
      <c r="F3" s="9"/>
    </row>
    <row r="4" spans="1:6" ht="30" customHeight="1">
      <c r="A4" s="30">
        <v>1</v>
      </c>
      <c r="B4" s="105" t="s">
        <v>449</v>
      </c>
      <c r="C4" s="8">
        <f>+'[1]TH'!$F$5</f>
        <v>31948938801.850365</v>
      </c>
      <c r="D4" s="8">
        <f>+'[1]TH'!$G$5</f>
        <v>19473147739.22914</v>
      </c>
      <c r="E4" s="52"/>
      <c r="F4" s="9"/>
    </row>
    <row r="5" spans="1:6" ht="30" customHeight="1">
      <c r="A5" s="30">
        <v>2</v>
      </c>
      <c r="B5" s="106" t="s">
        <v>450</v>
      </c>
      <c r="C5" s="8">
        <f>+'[2]Thu 2019'!E6</f>
        <v>31812063968.571194</v>
      </c>
      <c r="D5" s="8">
        <f>+'[2]Thu 2019'!F6</f>
        <v>18647567673</v>
      </c>
      <c r="E5" s="52"/>
      <c r="F5" s="9"/>
    </row>
    <row r="6" spans="1:6" ht="30" customHeight="1">
      <c r="A6" s="30">
        <v>3</v>
      </c>
      <c r="B6" s="106" t="s">
        <v>456</v>
      </c>
      <c r="C6" s="8">
        <f>+'Thu 2020'!E7</f>
        <v>36843667472.71938</v>
      </c>
      <c r="D6" s="8">
        <f>+'Thu 2020'!F7</f>
        <v>15417826553</v>
      </c>
      <c r="E6" s="52"/>
      <c r="F6" s="9"/>
    </row>
    <row r="7" spans="1:6" ht="30" customHeight="1">
      <c r="A7" s="88" t="s">
        <v>83</v>
      </c>
      <c r="B7" s="7" t="s">
        <v>451</v>
      </c>
      <c r="C7" s="8"/>
      <c r="D7" s="8">
        <f>+'[2]Tiền lãi'!C7</f>
        <v>347772354</v>
      </c>
      <c r="E7" s="52"/>
      <c r="F7" s="9"/>
    </row>
    <row r="8" spans="1:5" s="111" customFormat="1" ht="39.75" customHeight="1">
      <c r="A8" s="107" t="s">
        <v>452</v>
      </c>
      <c r="B8" s="108" t="s">
        <v>453</v>
      </c>
      <c r="C8" s="109"/>
      <c r="D8" s="110">
        <f>+'[2]Chi Quỹ'!C7</f>
        <v>29092681700</v>
      </c>
      <c r="E8" s="109"/>
    </row>
    <row r="9" spans="1:5" s="116" customFormat="1" ht="39.75" customHeight="1">
      <c r="A9" s="112" t="s">
        <v>454</v>
      </c>
      <c r="B9" s="113" t="s">
        <v>455</v>
      </c>
      <c r="C9" s="114"/>
      <c r="D9" s="115">
        <f>+D3+D7-D8</f>
        <v>24793632619.22914</v>
      </c>
      <c r="E9" s="114"/>
    </row>
    <row r="11" ht="15">
      <c r="D11" s="9"/>
    </row>
    <row r="12" ht="15">
      <c r="D12" s="9"/>
    </row>
    <row r="13" spans="3:4" ht="15">
      <c r="C13" s="9"/>
      <c r="D13" s="9"/>
    </row>
    <row r="14" ht="15">
      <c r="D14" s="9"/>
    </row>
    <row r="15" ht="15">
      <c r="D15" s="9"/>
    </row>
    <row r="16" spans="3:4" ht="15">
      <c r="C16" s="9"/>
      <c r="D16" s="9"/>
    </row>
  </sheetData>
  <sheetProtection/>
  <mergeCells count="1">
    <mergeCell ref="A1:E1"/>
  </mergeCells>
  <printOptions/>
  <pageMargins left="0.71" right="0.5" top="0.61" bottom="0.28" header="0.2" footer="0.2"/>
  <pageSetup fitToHeight="0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91">
      <selection activeCell="D101" sqref="D101"/>
    </sheetView>
  </sheetViews>
  <sheetFormatPr defaultColWidth="9.140625" defaultRowHeight="21.75" customHeight="1"/>
  <cols>
    <col min="1" max="1" width="7.8515625" style="94" customWidth="1"/>
    <col min="2" max="2" width="68.8515625" style="97" customWidth="1"/>
    <col min="3" max="3" width="26.7109375" style="94" customWidth="1"/>
    <col min="4" max="4" width="24.00390625" style="98" customWidth="1"/>
    <col min="5" max="5" width="21.140625" style="94" customWidth="1"/>
    <col min="6" max="6" width="15.7109375" style="94" customWidth="1"/>
    <col min="7" max="7" width="29.57421875" style="94" customWidth="1"/>
    <col min="8" max="16384" width="9.140625" style="94" customWidth="1"/>
  </cols>
  <sheetData>
    <row r="1" spans="1:5" s="91" customFormat="1" ht="45" customHeight="1">
      <c r="A1" s="130" t="s">
        <v>0</v>
      </c>
      <c r="B1" s="89" t="s">
        <v>431</v>
      </c>
      <c r="C1" s="89" t="s">
        <v>432</v>
      </c>
      <c r="D1" s="90" t="s">
        <v>430</v>
      </c>
      <c r="E1" s="130" t="s">
        <v>4</v>
      </c>
    </row>
    <row r="2" spans="1:5" s="91" customFormat="1" ht="30.75" customHeight="1">
      <c r="A2" s="130"/>
      <c r="B2" s="89" t="s">
        <v>549</v>
      </c>
      <c r="C2" s="92">
        <f>+SUM(C3:C101)</f>
        <v>5464704422</v>
      </c>
      <c r="D2" s="90"/>
      <c r="E2" s="130"/>
    </row>
    <row r="3" spans="1:5" ht="24.75" customHeight="1">
      <c r="A3" s="11">
        <v>1</v>
      </c>
      <c r="B3" s="128" t="s">
        <v>550</v>
      </c>
      <c r="C3" s="121">
        <v>911000</v>
      </c>
      <c r="D3" s="93" t="s">
        <v>551</v>
      </c>
      <c r="E3" s="30"/>
    </row>
    <row r="4" spans="1:5" ht="24.75" customHeight="1">
      <c r="A4" s="11">
        <v>2</v>
      </c>
      <c r="B4" s="122" t="s">
        <v>552</v>
      </c>
      <c r="C4" s="121">
        <v>7774600</v>
      </c>
      <c r="D4" s="93" t="s">
        <v>553</v>
      </c>
      <c r="E4" s="30"/>
    </row>
    <row r="5" spans="1:7" ht="24.75" customHeight="1">
      <c r="A5" s="11">
        <v>3</v>
      </c>
      <c r="B5" s="120" t="s">
        <v>554</v>
      </c>
      <c r="C5" s="121">
        <v>5146249</v>
      </c>
      <c r="D5" s="93" t="s">
        <v>555</v>
      </c>
      <c r="E5" s="30"/>
      <c r="G5" s="96"/>
    </row>
    <row r="6" spans="1:7" ht="24.75" customHeight="1">
      <c r="A6" s="11">
        <v>4</v>
      </c>
      <c r="B6" s="120" t="s">
        <v>97</v>
      </c>
      <c r="C6" s="121">
        <v>132972000</v>
      </c>
      <c r="D6" s="93" t="s">
        <v>555</v>
      </c>
      <c r="E6" s="30"/>
      <c r="G6" s="96"/>
    </row>
    <row r="7" spans="1:7" ht="24.75" customHeight="1">
      <c r="A7" s="11">
        <v>5</v>
      </c>
      <c r="B7" s="122" t="s">
        <v>556</v>
      </c>
      <c r="C7" s="121">
        <v>3465014</v>
      </c>
      <c r="D7" s="93" t="s">
        <v>555</v>
      </c>
      <c r="E7" s="30"/>
      <c r="G7" s="96"/>
    </row>
    <row r="8" spans="1:7" ht="24.75" customHeight="1">
      <c r="A8" s="11">
        <v>6</v>
      </c>
      <c r="B8" s="122" t="s">
        <v>146</v>
      </c>
      <c r="C8" s="121">
        <v>10685769</v>
      </c>
      <c r="D8" s="93" t="s">
        <v>555</v>
      </c>
      <c r="E8" s="30"/>
      <c r="G8" s="96"/>
    </row>
    <row r="9" spans="1:7" ht="24.75" customHeight="1">
      <c r="A9" s="11">
        <v>7</v>
      </c>
      <c r="B9" s="122" t="s">
        <v>135</v>
      </c>
      <c r="C9" s="121">
        <v>5780000</v>
      </c>
      <c r="D9" s="93" t="s">
        <v>555</v>
      </c>
      <c r="E9" s="30"/>
      <c r="G9" s="96"/>
    </row>
    <row r="10" spans="1:7" ht="24.75" customHeight="1">
      <c r="A10" s="11">
        <v>8</v>
      </c>
      <c r="B10" s="122" t="s">
        <v>557</v>
      </c>
      <c r="C10" s="129">
        <v>137364002</v>
      </c>
      <c r="D10" s="93" t="s">
        <v>558</v>
      </c>
      <c r="E10" s="30"/>
      <c r="G10" s="96"/>
    </row>
    <row r="11" spans="1:7" ht="24.75" customHeight="1">
      <c r="A11" s="11">
        <v>9</v>
      </c>
      <c r="B11" s="120" t="s">
        <v>559</v>
      </c>
      <c r="C11" s="121">
        <v>2241440</v>
      </c>
      <c r="D11" s="93" t="s">
        <v>558</v>
      </c>
      <c r="E11" s="30"/>
      <c r="G11" s="96"/>
    </row>
    <row r="12" spans="1:7" ht="24.75" customHeight="1">
      <c r="A12" s="11">
        <v>10</v>
      </c>
      <c r="B12" s="122" t="s">
        <v>560</v>
      </c>
      <c r="C12" s="121">
        <v>1414406</v>
      </c>
      <c r="D12" s="93" t="s">
        <v>558</v>
      </c>
      <c r="E12" s="30"/>
      <c r="G12" s="96"/>
    </row>
    <row r="13" spans="1:7" ht="24.75" customHeight="1">
      <c r="A13" s="11">
        <v>11</v>
      </c>
      <c r="B13" s="120" t="s">
        <v>561</v>
      </c>
      <c r="C13" s="121">
        <v>3600000</v>
      </c>
      <c r="D13" s="93" t="s">
        <v>558</v>
      </c>
      <c r="E13" s="30"/>
      <c r="G13" s="96"/>
    </row>
    <row r="14" spans="1:7" ht="33">
      <c r="A14" s="11">
        <v>12</v>
      </c>
      <c r="B14" s="120" t="s">
        <v>562</v>
      </c>
      <c r="C14" s="121">
        <v>8970769</v>
      </c>
      <c r="D14" s="93" t="s">
        <v>558</v>
      </c>
      <c r="E14" s="30"/>
      <c r="G14" s="96"/>
    </row>
    <row r="15" spans="1:7" ht="16.5">
      <c r="A15" s="11">
        <v>13</v>
      </c>
      <c r="B15" s="120" t="s">
        <v>563</v>
      </c>
      <c r="C15" s="121">
        <v>2365000</v>
      </c>
      <c r="D15" s="93" t="s">
        <v>558</v>
      </c>
      <c r="E15" s="30"/>
      <c r="G15" s="96"/>
    </row>
    <row r="16" spans="1:7" ht="24.75" customHeight="1">
      <c r="A16" s="11">
        <v>14</v>
      </c>
      <c r="B16" s="122" t="s">
        <v>564</v>
      </c>
      <c r="C16" s="121">
        <v>68522585</v>
      </c>
      <c r="D16" s="93" t="s">
        <v>565</v>
      </c>
      <c r="E16" s="30"/>
      <c r="G16" s="96"/>
    </row>
    <row r="17" spans="1:7" ht="24.75" customHeight="1">
      <c r="A17" s="11">
        <v>15</v>
      </c>
      <c r="B17" s="122" t="s">
        <v>566</v>
      </c>
      <c r="C17" s="123">
        <v>3635136</v>
      </c>
      <c r="D17" s="124" t="s">
        <v>565</v>
      </c>
      <c r="E17" s="30"/>
      <c r="G17" s="96"/>
    </row>
    <row r="18" spans="1:7" ht="24.75" customHeight="1">
      <c r="A18" s="11">
        <v>16</v>
      </c>
      <c r="B18" s="122" t="s">
        <v>567</v>
      </c>
      <c r="C18" s="121">
        <v>152769231</v>
      </c>
      <c r="D18" s="93" t="s">
        <v>565</v>
      </c>
      <c r="E18" s="30"/>
      <c r="G18" s="96"/>
    </row>
    <row r="19" spans="1:7" ht="24.75" customHeight="1">
      <c r="A19" s="11">
        <v>17</v>
      </c>
      <c r="B19" s="120" t="s">
        <v>568</v>
      </c>
      <c r="C19" s="121">
        <v>19060702</v>
      </c>
      <c r="D19" s="93" t="s">
        <v>565</v>
      </c>
      <c r="E19" s="30"/>
      <c r="G19" s="96"/>
    </row>
    <row r="20" spans="1:7" ht="24.75" customHeight="1">
      <c r="A20" s="11">
        <v>18</v>
      </c>
      <c r="B20" s="122" t="s">
        <v>569</v>
      </c>
      <c r="C20" s="121">
        <v>493537049</v>
      </c>
      <c r="D20" s="93" t="s">
        <v>570</v>
      </c>
      <c r="E20" s="30"/>
      <c r="G20" s="96"/>
    </row>
    <row r="21" spans="1:7" ht="24.75" customHeight="1">
      <c r="A21" s="11">
        <v>19</v>
      </c>
      <c r="B21" s="120" t="s">
        <v>571</v>
      </c>
      <c r="C21" s="121">
        <v>8232694</v>
      </c>
      <c r="D21" s="93" t="s">
        <v>570</v>
      </c>
      <c r="E21" s="30"/>
      <c r="G21" s="96"/>
    </row>
    <row r="22" spans="1:7" ht="31.5">
      <c r="A22" s="11">
        <v>20</v>
      </c>
      <c r="B22" s="122" t="s">
        <v>206</v>
      </c>
      <c r="C22" s="121">
        <v>21224513</v>
      </c>
      <c r="D22" s="93" t="s">
        <v>570</v>
      </c>
      <c r="E22" s="30"/>
      <c r="G22" s="96"/>
    </row>
    <row r="23" spans="1:7" ht="24.75" customHeight="1">
      <c r="A23" s="11">
        <v>21</v>
      </c>
      <c r="B23" s="125" t="s">
        <v>203</v>
      </c>
      <c r="C23" s="121">
        <v>52546604</v>
      </c>
      <c r="D23" s="93" t="s">
        <v>570</v>
      </c>
      <c r="E23" s="30"/>
      <c r="G23" s="96"/>
    </row>
    <row r="24" spans="1:5" ht="24.75" customHeight="1">
      <c r="A24" s="11">
        <v>22</v>
      </c>
      <c r="B24" s="126" t="s">
        <v>176</v>
      </c>
      <c r="C24" s="121">
        <v>34329457</v>
      </c>
      <c r="D24" s="93" t="s">
        <v>570</v>
      </c>
      <c r="E24" s="127"/>
    </row>
    <row r="25" spans="1:5" ht="24.75" customHeight="1">
      <c r="A25" s="11">
        <v>23</v>
      </c>
      <c r="B25" s="126" t="s">
        <v>572</v>
      </c>
      <c r="C25" s="121">
        <v>2678351</v>
      </c>
      <c r="D25" s="93" t="s">
        <v>570</v>
      </c>
      <c r="E25" s="127"/>
    </row>
    <row r="26" spans="1:5" ht="24.75" customHeight="1">
      <c r="A26" s="11">
        <v>24</v>
      </c>
      <c r="B26" s="126" t="s">
        <v>573</v>
      </c>
      <c r="C26" s="121">
        <v>2346923</v>
      </c>
      <c r="D26" s="93" t="s">
        <v>570</v>
      </c>
      <c r="E26" s="127"/>
    </row>
    <row r="27" spans="1:5" ht="24.75" customHeight="1">
      <c r="A27" s="11">
        <v>25</v>
      </c>
      <c r="B27" s="126" t="s">
        <v>574</v>
      </c>
      <c r="C27" s="121">
        <v>1423462</v>
      </c>
      <c r="D27" s="93" t="s">
        <v>570</v>
      </c>
      <c r="E27" s="127"/>
    </row>
    <row r="28" spans="1:5" ht="24.75" customHeight="1">
      <c r="A28" s="11">
        <v>26</v>
      </c>
      <c r="B28" s="126" t="s">
        <v>94</v>
      </c>
      <c r="C28" s="121">
        <v>5470006</v>
      </c>
      <c r="D28" s="93" t="s">
        <v>575</v>
      </c>
      <c r="E28" s="127"/>
    </row>
    <row r="29" spans="1:5" ht="16.5">
      <c r="A29" s="11">
        <v>27</v>
      </c>
      <c r="B29" s="126" t="s">
        <v>576</v>
      </c>
      <c r="C29" s="121">
        <v>4299704</v>
      </c>
      <c r="D29" s="93" t="s">
        <v>575</v>
      </c>
      <c r="E29" s="127"/>
    </row>
    <row r="30" spans="1:5" ht="24.75" customHeight="1">
      <c r="A30" s="11">
        <v>28</v>
      </c>
      <c r="B30" s="126" t="s">
        <v>168</v>
      </c>
      <c r="C30" s="121">
        <v>26938498</v>
      </c>
      <c r="D30" s="93" t="s">
        <v>575</v>
      </c>
      <c r="E30" s="127"/>
    </row>
    <row r="31" spans="1:5" ht="33">
      <c r="A31" s="11">
        <v>29</v>
      </c>
      <c r="B31" s="126" t="s">
        <v>577</v>
      </c>
      <c r="C31" s="121">
        <v>132000</v>
      </c>
      <c r="D31" s="93" t="s">
        <v>575</v>
      </c>
      <c r="E31" s="127"/>
    </row>
    <row r="32" spans="1:5" ht="24.75" customHeight="1">
      <c r="A32" s="11">
        <v>30</v>
      </c>
      <c r="B32" s="126" t="s">
        <v>220</v>
      </c>
      <c r="C32" s="121">
        <v>17451694</v>
      </c>
      <c r="D32" s="93" t="s">
        <v>575</v>
      </c>
      <c r="E32" s="127"/>
    </row>
    <row r="33" spans="1:5" ht="24.75" customHeight="1">
      <c r="A33" s="11">
        <v>31</v>
      </c>
      <c r="B33" s="126" t="s">
        <v>25</v>
      </c>
      <c r="C33" s="121">
        <v>10691000</v>
      </c>
      <c r="D33" s="93" t="s">
        <v>575</v>
      </c>
      <c r="E33" s="127"/>
    </row>
    <row r="34" spans="1:5" ht="24.75" customHeight="1">
      <c r="A34" s="11">
        <v>32</v>
      </c>
      <c r="B34" s="126" t="s">
        <v>133</v>
      </c>
      <c r="C34" s="121">
        <v>12553000</v>
      </c>
      <c r="D34" s="93" t="s">
        <v>575</v>
      </c>
      <c r="E34" s="127"/>
    </row>
    <row r="35" spans="1:5" ht="24.75" customHeight="1">
      <c r="A35" s="11">
        <v>33</v>
      </c>
      <c r="B35" s="126" t="s">
        <v>159</v>
      </c>
      <c r="C35" s="121">
        <v>29191549</v>
      </c>
      <c r="D35" s="93" t="s">
        <v>578</v>
      </c>
      <c r="E35" s="127"/>
    </row>
    <row r="36" spans="1:5" ht="24.75" customHeight="1">
      <c r="A36" s="11">
        <v>34</v>
      </c>
      <c r="B36" s="126" t="s">
        <v>34</v>
      </c>
      <c r="C36" s="121">
        <v>3773000</v>
      </c>
      <c r="D36" s="93" t="s">
        <v>578</v>
      </c>
      <c r="E36" s="127"/>
    </row>
    <row r="37" spans="1:5" ht="24.75" customHeight="1">
      <c r="A37" s="11">
        <v>35</v>
      </c>
      <c r="B37" s="126" t="s">
        <v>579</v>
      </c>
      <c r="C37" s="121">
        <v>36402118</v>
      </c>
      <c r="D37" s="93" t="s">
        <v>578</v>
      </c>
      <c r="E37" s="127"/>
    </row>
    <row r="38" spans="1:5" ht="16.5">
      <c r="A38" s="11">
        <v>36</v>
      </c>
      <c r="B38" s="126" t="s">
        <v>580</v>
      </c>
      <c r="C38" s="121">
        <v>2110769</v>
      </c>
      <c r="D38" s="93" t="s">
        <v>578</v>
      </c>
      <c r="E38" s="127"/>
    </row>
    <row r="39" spans="1:5" ht="24.75" customHeight="1">
      <c r="A39" s="11">
        <v>37</v>
      </c>
      <c r="B39" s="126" t="s">
        <v>95</v>
      </c>
      <c r="C39" s="121">
        <v>5450000</v>
      </c>
      <c r="D39" s="93" t="s">
        <v>578</v>
      </c>
      <c r="E39" s="127"/>
    </row>
    <row r="40" spans="1:5" ht="24.75" customHeight="1">
      <c r="A40" s="11">
        <v>38</v>
      </c>
      <c r="B40" s="126" t="s">
        <v>581</v>
      </c>
      <c r="C40" s="121">
        <v>21459000</v>
      </c>
      <c r="D40" s="93" t="s">
        <v>582</v>
      </c>
      <c r="E40" s="127"/>
    </row>
    <row r="41" spans="1:5" ht="24.75" customHeight="1">
      <c r="A41" s="11">
        <v>39</v>
      </c>
      <c r="B41" s="126" t="s">
        <v>21</v>
      </c>
      <c r="C41" s="121">
        <v>4200000</v>
      </c>
      <c r="D41" s="93" t="s">
        <v>582</v>
      </c>
      <c r="E41" s="127"/>
    </row>
    <row r="42" spans="1:5" ht="24.75" customHeight="1">
      <c r="A42" s="11">
        <v>40</v>
      </c>
      <c r="B42" s="126" t="s">
        <v>403</v>
      </c>
      <c r="C42" s="121">
        <v>6380511</v>
      </c>
      <c r="D42" s="93" t="s">
        <v>582</v>
      </c>
      <c r="E42" s="127"/>
    </row>
    <row r="43" spans="1:5" ht="24.75" customHeight="1">
      <c r="A43" s="11">
        <v>41</v>
      </c>
      <c r="B43" s="126" t="s">
        <v>583</v>
      </c>
      <c r="C43" s="121">
        <v>1500000</v>
      </c>
      <c r="D43" s="93" t="s">
        <v>584</v>
      </c>
      <c r="E43" s="127"/>
    </row>
    <row r="44" spans="1:5" ht="24.75" customHeight="1">
      <c r="A44" s="11">
        <v>42</v>
      </c>
      <c r="B44" s="126" t="s">
        <v>585</v>
      </c>
      <c r="C44" s="121">
        <v>13490760</v>
      </c>
      <c r="D44" s="93" t="s">
        <v>584</v>
      </c>
      <c r="E44" s="127"/>
    </row>
    <row r="45" spans="1:5" ht="24.75" customHeight="1">
      <c r="A45" s="11">
        <v>43</v>
      </c>
      <c r="B45" s="126" t="s">
        <v>586</v>
      </c>
      <c r="C45" s="121">
        <v>18192308</v>
      </c>
      <c r="D45" s="93" t="s">
        <v>584</v>
      </c>
      <c r="E45" s="127"/>
    </row>
    <row r="46" spans="1:5" ht="24.75" customHeight="1">
      <c r="A46" s="11">
        <v>44</v>
      </c>
      <c r="B46" s="126" t="s">
        <v>175</v>
      </c>
      <c r="C46" s="121">
        <v>132291135</v>
      </c>
      <c r="D46" s="93" t="s">
        <v>584</v>
      </c>
      <c r="E46" s="127"/>
    </row>
    <row r="47" spans="1:5" ht="24.75" customHeight="1">
      <c r="A47" s="11">
        <v>45</v>
      </c>
      <c r="B47" s="126" t="s">
        <v>587</v>
      </c>
      <c r="C47" s="121">
        <v>27084816</v>
      </c>
      <c r="D47" s="93" t="s">
        <v>584</v>
      </c>
      <c r="E47" s="127"/>
    </row>
    <row r="48" spans="1:5" ht="24.75" customHeight="1">
      <c r="A48" s="11">
        <v>46</v>
      </c>
      <c r="B48" s="126" t="s">
        <v>588</v>
      </c>
      <c r="C48" s="121">
        <v>18694714</v>
      </c>
      <c r="D48" s="93" t="s">
        <v>584</v>
      </c>
      <c r="E48" s="127"/>
    </row>
    <row r="49" spans="1:5" ht="24.75" customHeight="1">
      <c r="A49" s="11">
        <v>47</v>
      </c>
      <c r="B49" s="126" t="s">
        <v>589</v>
      </c>
      <c r="C49" s="121">
        <v>4981624</v>
      </c>
      <c r="D49" s="93" t="s">
        <v>584</v>
      </c>
      <c r="E49" s="127"/>
    </row>
    <row r="50" spans="1:5" ht="24.75" customHeight="1">
      <c r="A50" s="11">
        <v>48</v>
      </c>
      <c r="B50" s="126" t="s">
        <v>466</v>
      </c>
      <c r="C50" s="121">
        <v>2425000</v>
      </c>
      <c r="D50" s="93" t="s">
        <v>584</v>
      </c>
      <c r="E50" s="127"/>
    </row>
    <row r="51" spans="1:5" ht="24.75" customHeight="1">
      <c r="A51" s="11">
        <v>49</v>
      </c>
      <c r="B51" s="126" t="s">
        <v>169</v>
      </c>
      <c r="C51" s="121">
        <v>58519729</v>
      </c>
      <c r="D51" s="93" t="s">
        <v>584</v>
      </c>
      <c r="E51" s="127"/>
    </row>
    <row r="52" spans="1:5" ht="24.75" customHeight="1">
      <c r="A52" s="11">
        <v>50</v>
      </c>
      <c r="B52" s="126" t="s">
        <v>155</v>
      </c>
      <c r="C52" s="121">
        <v>115435000</v>
      </c>
      <c r="D52" s="93" t="s">
        <v>584</v>
      </c>
      <c r="E52" s="127"/>
    </row>
    <row r="53" spans="1:5" ht="24.75" customHeight="1">
      <c r="A53" s="11">
        <v>51</v>
      </c>
      <c r="B53" s="126" t="s">
        <v>16</v>
      </c>
      <c r="C53" s="121">
        <v>13340000</v>
      </c>
      <c r="D53" s="93" t="s">
        <v>584</v>
      </c>
      <c r="E53" s="127"/>
    </row>
    <row r="54" spans="1:5" ht="24.75" customHeight="1">
      <c r="A54" s="11">
        <v>52</v>
      </c>
      <c r="B54" s="126" t="s">
        <v>43</v>
      </c>
      <c r="C54" s="121">
        <v>1357000</v>
      </c>
      <c r="D54" s="93" t="s">
        <v>584</v>
      </c>
      <c r="E54" s="127"/>
    </row>
    <row r="55" spans="1:5" ht="24.75" customHeight="1">
      <c r="A55" s="11">
        <v>53</v>
      </c>
      <c r="B55" s="126" t="s">
        <v>398</v>
      </c>
      <c r="C55" s="121">
        <v>40427112</v>
      </c>
      <c r="D55" s="93" t="s">
        <v>590</v>
      </c>
      <c r="E55" s="127"/>
    </row>
    <row r="56" spans="1:5" ht="24.75" customHeight="1">
      <c r="A56" s="11">
        <v>54</v>
      </c>
      <c r="B56" s="126" t="s">
        <v>411</v>
      </c>
      <c r="C56" s="121">
        <v>97440659</v>
      </c>
      <c r="D56" s="93" t="s">
        <v>590</v>
      </c>
      <c r="E56" s="127"/>
    </row>
    <row r="57" spans="1:5" ht="24.75" customHeight="1">
      <c r="A57" s="11">
        <v>55</v>
      </c>
      <c r="B57" s="126" t="s">
        <v>181</v>
      </c>
      <c r="C57" s="121">
        <v>27462414</v>
      </c>
      <c r="D57" s="93" t="s">
        <v>590</v>
      </c>
      <c r="E57" s="127"/>
    </row>
    <row r="58" spans="1:5" ht="24.75" customHeight="1">
      <c r="A58" s="11">
        <v>56</v>
      </c>
      <c r="B58" s="126" t="s">
        <v>183</v>
      </c>
      <c r="C58" s="121">
        <v>26912292</v>
      </c>
      <c r="D58" s="93" t="s">
        <v>590</v>
      </c>
      <c r="E58" s="127"/>
    </row>
    <row r="59" spans="1:5" ht="24.75" customHeight="1">
      <c r="A59" s="11">
        <v>57</v>
      </c>
      <c r="B59" s="126" t="s">
        <v>47</v>
      </c>
      <c r="C59" s="121">
        <v>11349000</v>
      </c>
      <c r="D59" s="93" t="s">
        <v>590</v>
      </c>
      <c r="E59" s="127"/>
    </row>
    <row r="60" spans="1:5" ht="24.75" customHeight="1">
      <c r="A60" s="11">
        <v>58</v>
      </c>
      <c r="B60" s="126" t="s">
        <v>185</v>
      </c>
      <c r="C60" s="121">
        <v>25937494</v>
      </c>
      <c r="D60" s="93" t="s">
        <v>591</v>
      </c>
      <c r="E60" s="127"/>
    </row>
    <row r="61" spans="1:5" ht="24.75" customHeight="1">
      <c r="A61" s="11">
        <v>59</v>
      </c>
      <c r="B61" s="126" t="s">
        <v>41</v>
      </c>
      <c r="C61" s="121">
        <v>5960000</v>
      </c>
      <c r="D61" s="93" t="s">
        <v>591</v>
      </c>
      <c r="E61" s="127"/>
    </row>
    <row r="62" spans="1:5" ht="24.75" customHeight="1">
      <c r="A62" s="11">
        <v>60</v>
      </c>
      <c r="B62" s="126" t="s">
        <v>48</v>
      </c>
      <c r="C62" s="121">
        <v>5903000</v>
      </c>
      <c r="D62" s="93" t="s">
        <v>591</v>
      </c>
      <c r="E62" s="127"/>
    </row>
    <row r="63" spans="1:5" ht="24.75" customHeight="1">
      <c r="A63" s="11">
        <v>61</v>
      </c>
      <c r="B63" s="126" t="s">
        <v>38</v>
      </c>
      <c r="C63" s="121">
        <v>4330000</v>
      </c>
      <c r="D63" s="93" t="s">
        <v>591</v>
      </c>
      <c r="E63" s="127"/>
    </row>
    <row r="64" spans="1:5" ht="24.75" customHeight="1">
      <c r="A64" s="11">
        <v>62</v>
      </c>
      <c r="B64" s="126" t="s">
        <v>592</v>
      </c>
      <c r="C64" s="121">
        <v>1696832</v>
      </c>
      <c r="D64" s="93" t="s">
        <v>591</v>
      </c>
      <c r="E64" s="127"/>
    </row>
    <row r="65" spans="1:5" ht="33">
      <c r="A65" s="11">
        <v>63</v>
      </c>
      <c r="B65" s="126" t="s">
        <v>593</v>
      </c>
      <c r="C65" s="121">
        <v>2703897</v>
      </c>
      <c r="D65" s="93" t="s">
        <v>591</v>
      </c>
      <c r="E65" s="127"/>
    </row>
    <row r="66" spans="1:5" ht="24.75" customHeight="1">
      <c r="A66" s="11">
        <v>64</v>
      </c>
      <c r="B66" s="126" t="s">
        <v>149</v>
      </c>
      <c r="C66" s="121">
        <v>33371117</v>
      </c>
      <c r="D66" s="93" t="s">
        <v>594</v>
      </c>
      <c r="E66" s="127"/>
    </row>
    <row r="67" spans="1:5" ht="24.75" customHeight="1">
      <c r="A67" s="11">
        <v>65</v>
      </c>
      <c r="B67" s="125" t="s">
        <v>195</v>
      </c>
      <c r="C67" s="121">
        <v>34518064</v>
      </c>
      <c r="D67" s="93" t="s">
        <v>594</v>
      </c>
      <c r="E67" s="127"/>
    </row>
    <row r="68" spans="1:5" ht="24.75" customHeight="1">
      <c r="A68" s="11">
        <v>66</v>
      </c>
      <c r="B68" s="125" t="s">
        <v>595</v>
      </c>
      <c r="C68" s="121">
        <v>30765806</v>
      </c>
      <c r="D68" s="93" t="s">
        <v>594</v>
      </c>
      <c r="E68" s="127"/>
    </row>
    <row r="69" spans="1:5" ht="24.75" customHeight="1">
      <c r="A69" s="11">
        <v>67</v>
      </c>
      <c r="B69" s="126" t="s">
        <v>475</v>
      </c>
      <c r="C69" s="121">
        <v>33000000</v>
      </c>
      <c r="D69" s="93" t="s">
        <v>594</v>
      </c>
      <c r="E69" s="127"/>
    </row>
    <row r="70" spans="1:5" ht="24.75" customHeight="1">
      <c r="A70" s="11">
        <v>68</v>
      </c>
      <c r="B70" s="126" t="s">
        <v>596</v>
      </c>
      <c r="C70" s="121">
        <v>10177000</v>
      </c>
      <c r="D70" s="93" t="s">
        <v>594</v>
      </c>
      <c r="E70" s="127"/>
    </row>
    <row r="71" spans="1:5" ht="24.75" customHeight="1">
      <c r="A71" s="11">
        <v>69</v>
      </c>
      <c r="B71" s="126" t="s">
        <v>597</v>
      </c>
      <c r="C71" s="121">
        <v>10280310</v>
      </c>
      <c r="D71" s="93" t="s">
        <v>598</v>
      </c>
      <c r="E71" s="127"/>
    </row>
    <row r="72" spans="1:5" ht="24.75" customHeight="1">
      <c r="A72" s="11">
        <v>70</v>
      </c>
      <c r="B72" s="126" t="s">
        <v>208</v>
      </c>
      <c r="C72" s="121">
        <v>47155036</v>
      </c>
      <c r="D72" s="93" t="s">
        <v>598</v>
      </c>
      <c r="E72" s="127"/>
    </row>
    <row r="73" spans="1:5" ht="24.75" customHeight="1">
      <c r="A73" s="11">
        <v>71</v>
      </c>
      <c r="B73" s="126" t="s">
        <v>599</v>
      </c>
      <c r="C73" s="121">
        <v>11317692</v>
      </c>
      <c r="D73" s="93" t="s">
        <v>598</v>
      </c>
      <c r="E73" s="127"/>
    </row>
    <row r="74" spans="1:5" ht="24.75" customHeight="1">
      <c r="A74" s="11">
        <v>72</v>
      </c>
      <c r="B74" s="126" t="s">
        <v>600</v>
      </c>
      <c r="C74" s="121">
        <v>95098199</v>
      </c>
      <c r="D74" s="93" t="s">
        <v>598</v>
      </c>
      <c r="E74" s="127"/>
    </row>
    <row r="75" spans="1:5" ht="24.75" customHeight="1">
      <c r="A75" s="11">
        <v>73</v>
      </c>
      <c r="B75" s="126" t="s">
        <v>145</v>
      </c>
      <c r="C75" s="121">
        <v>110046779</v>
      </c>
      <c r="D75" s="93" t="s">
        <v>598</v>
      </c>
      <c r="E75" s="127"/>
    </row>
    <row r="76" spans="1:5" ht="24.75" customHeight="1">
      <c r="A76" s="11">
        <v>74</v>
      </c>
      <c r="B76" s="126" t="s">
        <v>408</v>
      </c>
      <c r="C76" s="121">
        <v>1000000000</v>
      </c>
      <c r="D76" s="93" t="s">
        <v>598</v>
      </c>
      <c r="E76" s="127"/>
    </row>
    <row r="77" spans="1:5" ht="24.75" customHeight="1">
      <c r="A77" s="11">
        <v>75</v>
      </c>
      <c r="B77" s="126" t="s">
        <v>604</v>
      </c>
      <c r="C77" s="121">
        <v>6996000</v>
      </c>
      <c r="D77" s="93" t="s">
        <v>601</v>
      </c>
      <c r="E77" s="127"/>
    </row>
    <row r="78" spans="1:5" ht="24.75" customHeight="1">
      <c r="A78" s="11">
        <v>76</v>
      </c>
      <c r="B78" s="125" t="s">
        <v>226</v>
      </c>
      <c r="C78" s="121">
        <v>17597131</v>
      </c>
      <c r="D78" s="93" t="s">
        <v>601</v>
      </c>
      <c r="E78" s="127"/>
    </row>
    <row r="79" spans="1:5" ht="24.75" customHeight="1">
      <c r="A79" s="11">
        <v>77</v>
      </c>
      <c r="B79" s="125" t="s">
        <v>602</v>
      </c>
      <c r="C79" s="121">
        <v>12309369</v>
      </c>
      <c r="D79" s="93" t="s">
        <v>601</v>
      </c>
      <c r="E79" s="127"/>
    </row>
    <row r="80" spans="1:5" ht="24.75" customHeight="1">
      <c r="A80" s="11">
        <v>78</v>
      </c>
      <c r="B80" s="126" t="s">
        <v>603</v>
      </c>
      <c r="C80" s="121">
        <v>2620110</v>
      </c>
      <c r="D80" s="93" t="s">
        <v>601</v>
      </c>
      <c r="E80" s="127"/>
    </row>
    <row r="81" spans="1:5" ht="24.75" customHeight="1">
      <c r="A81" s="11">
        <v>79</v>
      </c>
      <c r="B81" s="126" t="s">
        <v>210</v>
      </c>
      <c r="C81" s="121">
        <v>500000</v>
      </c>
      <c r="D81" s="93" t="s">
        <v>601</v>
      </c>
      <c r="E81" s="127"/>
    </row>
    <row r="82" spans="1:5" ht="24.75" customHeight="1">
      <c r="A82" s="11">
        <v>80</v>
      </c>
      <c r="B82" s="126" t="s">
        <v>224</v>
      </c>
      <c r="C82" s="121">
        <v>7789706</v>
      </c>
      <c r="D82" s="93" t="s">
        <v>601</v>
      </c>
      <c r="E82" s="127"/>
    </row>
    <row r="83" spans="1:5" ht="24.75" customHeight="1">
      <c r="A83" s="11">
        <v>81</v>
      </c>
      <c r="B83" s="126" t="s">
        <v>641</v>
      </c>
      <c r="C83" s="121">
        <v>14774706</v>
      </c>
      <c r="D83" s="93" t="s">
        <v>601</v>
      </c>
      <c r="E83" s="127"/>
    </row>
    <row r="84" spans="1:5" ht="24.75" customHeight="1">
      <c r="A84" s="11">
        <v>82</v>
      </c>
      <c r="B84" s="126" t="s">
        <v>709</v>
      </c>
      <c r="C84" s="121">
        <v>76903763</v>
      </c>
      <c r="D84" s="93" t="s">
        <v>1611</v>
      </c>
      <c r="E84" s="127"/>
    </row>
    <row r="85" spans="1:5" ht="24.75" customHeight="1">
      <c r="A85" s="11">
        <v>83</v>
      </c>
      <c r="B85" s="126" t="s">
        <v>1266</v>
      </c>
      <c r="C85" s="121">
        <v>1056000</v>
      </c>
      <c r="D85" s="93" t="s">
        <v>1612</v>
      </c>
      <c r="E85" s="127"/>
    </row>
    <row r="86" spans="1:5" ht="24.75" customHeight="1">
      <c r="A86" s="11">
        <v>84</v>
      </c>
      <c r="B86" s="126" t="s">
        <v>1275</v>
      </c>
      <c r="C86" s="121">
        <v>18469231</v>
      </c>
      <c r="D86" s="93" t="s">
        <v>1612</v>
      </c>
      <c r="E86" s="127"/>
    </row>
    <row r="87" spans="1:5" ht="24.75" customHeight="1">
      <c r="A87" s="11">
        <v>85</v>
      </c>
      <c r="B87" s="126" t="s">
        <v>1613</v>
      </c>
      <c r="C87" s="121">
        <v>833656000</v>
      </c>
      <c r="D87" s="93" t="s">
        <v>1612</v>
      </c>
      <c r="E87" s="127"/>
    </row>
    <row r="88" spans="1:5" ht="24.75" customHeight="1">
      <c r="A88" s="11">
        <v>86</v>
      </c>
      <c r="B88" s="126" t="s">
        <v>1614</v>
      </c>
      <c r="C88" s="121">
        <v>20643000</v>
      </c>
      <c r="D88" s="93" t="s">
        <v>1612</v>
      </c>
      <c r="E88" s="127"/>
    </row>
    <row r="89" spans="1:5" ht="24.75" customHeight="1">
      <c r="A89" s="11">
        <v>87</v>
      </c>
      <c r="B89" s="125" t="s">
        <v>1615</v>
      </c>
      <c r="C89" s="121">
        <v>5508000</v>
      </c>
      <c r="D89" s="93" t="s">
        <v>1616</v>
      </c>
      <c r="E89" s="127"/>
    </row>
    <row r="90" spans="1:5" ht="24.75" customHeight="1">
      <c r="A90" s="11">
        <v>88</v>
      </c>
      <c r="B90" s="125" t="s">
        <v>1519</v>
      </c>
      <c r="C90" s="121">
        <v>1319231</v>
      </c>
      <c r="D90" s="93" t="s">
        <v>1616</v>
      </c>
      <c r="E90" s="127"/>
    </row>
    <row r="91" spans="1:5" ht="24.75" customHeight="1">
      <c r="A91" s="11">
        <v>89</v>
      </c>
      <c r="B91" s="125" t="s">
        <v>1157</v>
      </c>
      <c r="C91" s="121">
        <v>9235000</v>
      </c>
      <c r="D91" s="93" t="s">
        <v>1616</v>
      </c>
      <c r="E91" s="127"/>
    </row>
    <row r="92" spans="1:5" ht="24.75" customHeight="1">
      <c r="A92" s="11">
        <v>90</v>
      </c>
      <c r="B92" s="125" t="s">
        <v>1209</v>
      </c>
      <c r="C92" s="121">
        <v>979031</v>
      </c>
      <c r="D92" s="93" t="s">
        <v>1616</v>
      </c>
      <c r="E92" s="127"/>
    </row>
    <row r="93" spans="1:5" ht="24.75" customHeight="1">
      <c r="A93" s="11">
        <v>91</v>
      </c>
      <c r="B93" s="125" t="s">
        <v>625</v>
      </c>
      <c r="C93" s="121">
        <v>62689371</v>
      </c>
      <c r="D93" s="93" t="s">
        <v>1616</v>
      </c>
      <c r="E93" s="127"/>
    </row>
    <row r="94" spans="1:5" ht="24.75" customHeight="1">
      <c r="A94" s="11">
        <v>92</v>
      </c>
      <c r="B94" s="125" t="s">
        <v>180</v>
      </c>
      <c r="C94" s="121">
        <v>282665000</v>
      </c>
      <c r="D94" s="93" t="s">
        <v>1624</v>
      </c>
      <c r="E94" s="127"/>
    </row>
    <row r="95" spans="1:5" ht="24.75" customHeight="1">
      <c r="A95" s="11">
        <v>93</v>
      </c>
      <c r="B95" s="125" t="s">
        <v>1147</v>
      </c>
      <c r="C95" s="121">
        <v>25167842</v>
      </c>
      <c r="D95" s="93" t="s">
        <v>1624</v>
      </c>
      <c r="E95" s="127"/>
    </row>
    <row r="96" spans="1:5" ht="24.75" customHeight="1">
      <c r="A96" s="11">
        <v>94</v>
      </c>
      <c r="B96" s="125" t="s">
        <v>7</v>
      </c>
      <c r="C96" s="121">
        <v>11633000</v>
      </c>
      <c r="D96" s="93" t="s">
        <v>1624</v>
      </c>
      <c r="E96" s="127"/>
    </row>
    <row r="97" spans="1:5" ht="24.75" customHeight="1">
      <c r="A97" s="11">
        <v>95</v>
      </c>
      <c r="B97" s="125" t="s">
        <v>46</v>
      </c>
      <c r="C97" s="121">
        <v>13039000</v>
      </c>
      <c r="D97" s="93" t="s">
        <v>1624</v>
      </c>
      <c r="E97" s="127"/>
    </row>
    <row r="98" spans="1:5" ht="24.75" customHeight="1">
      <c r="A98" s="11">
        <v>96</v>
      </c>
      <c r="B98" s="125" t="s">
        <v>1045</v>
      </c>
      <c r="C98" s="121">
        <v>6502562</v>
      </c>
      <c r="D98" s="93" t="s">
        <v>1625</v>
      </c>
      <c r="E98" s="127"/>
    </row>
    <row r="99" spans="1:5" ht="24.75" customHeight="1">
      <c r="A99" s="11">
        <v>97</v>
      </c>
      <c r="B99" s="125" t="s">
        <v>752</v>
      </c>
      <c r="C99" s="121">
        <v>92479231</v>
      </c>
      <c r="D99" s="93" t="s">
        <v>1625</v>
      </c>
      <c r="E99" s="127"/>
    </row>
    <row r="100" spans="1:5" s="146" customFormat="1" ht="33">
      <c r="A100" s="142">
        <v>98</v>
      </c>
      <c r="B100" s="143" t="s">
        <v>1036</v>
      </c>
      <c r="C100" s="144">
        <v>449999159</v>
      </c>
      <c r="D100" s="145" t="s">
        <v>1625</v>
      </c>
      <c r="E100" s="147" t="s">
        <v>1646</v>
      </c>
    </row>
    <row r="101" spans="1:5" ht="24.75" customHeight="1">
      <c r="A101" s="11">
        <v>99</v>
      </c>
      <c r="B101" s="125" t="s">
        <v>701</v>
      </c>
      <c r="C101" s="121">
        <v>47508385</v>
      </c>
      <c r="D101" s="93" t="s">
        <v>1625</v>
      </c>
      <c r="E101" s="127"/>
    </row>
    <row r="102" spans="1:5" ht="24.75" customHeight="1">
      <c r="A102" s="11"/>
      <c r="B102" s="125"/>
      <c r="C102" s="121"/>
      <c r="D102" s="93"/>
      <c r="E102" s="1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C2" sqref="C2"/>
    </sheetView>
  </sheetViews>
  <sheetFormatPr defaultColWidth="9.140625" defaultRowHeight="21.75" customHeight="1"/>
  <cols>
    <col min="1" max="1" width="7.8515625" style="94" customWidth="1"/>
    <col min="2" max="2" width="68.8515625" style="97" customWidth="1"/>
    <col min="3" max="3" width="26.7109375" style="94" customWidth="1"/>
    <col min="4" max="4" width="24.00390625" style="98" customWidth="1"/>
    <col min="5" max="5" width="16.421875" style="94" customWidth="1"/>
    <col min="6" max="6" width="15.7109375" style="94" customWidth="1"/>
    <col min="7" max="7" width="29.57421875" style="94" customWidth="1"/>
    <col min="8" max="16384" width="9.140625" style="94" customWidth="1"/>
  </cols>
  <sheetData>
    <row r="1" spans="1:5" s="91" customFormat="1" ht="45" customHeight="1">
      <c r="A1" s="140" t="s">
        <v>0</v>
      </c>
      <c r="B1" s="89" t="s">
        <v>431</v>
      </c>
      <c r="C1" s="89" t="s">
        <v>432</v>
      </c>
      <c r="D1" s="90" t="s">
        <v>430</v>
      </c>
      <c r="E1" s="140" t="s">
        <v>4</v>
      </c>
    </row>
    <row r="2" spans="1:5" s="91" customFormat="1" ht="30.75" customHeight="1">
      <c r="A2" s="140"/>
      <c r="B2" s="89" t="s">
        <v>1640</v>
      </c>
      <c r="C2" s="92">
        <f>+SUM(C3:C101)</f>
        <v>4993209663</v>
      </c>
      <c r="D2" s="90"/>
      <c r="E2" s="140"/>
    </row>
    <row r="3" spans="1:5" ht="24.75" customHeight="1">
      <c r="A3" s="11">
        <v>1</v>
      </c>
      <c r="B3" s="128" t="s">
        <v>976</v>
      </c>
      <c r="C3" s="121">
        <v>14129243</v>
      </c>
      <c r="D3" s="93" t="s">
        <v>1626</v>
      </c>
      <c r="E3" s="30"/>
    </row>
    <row r="4" spans="1:5" ht="31.5">
      <c r="A4" s="11">
        <v>2</v>
      </c>
      <c r="B4" s="122" t="s">
        <v>192</v>
      </c>
      <c r="C4" s="121">
        <v>5013077</v>
      </c>
      <c r="D4" s="93" t="s">
        <v>1627</v>
      </c>
      <c r="E4" s="30"/>
    </row>
    <row r="5" spans="1:7" ht="24.75" customHeight="1">
      <c r="A5" s="11">
        <v>3</v>
      </c>
      <c r="B5" s="120" t="s">
        <v>849</v>
      </c>
      <c r="C5" s="121">
        <v>13675000</v>
      </c>
      <c r="D5" s="93" t="s">
        <v>1627</v>
      </c>
      <c r="E5" s="30"/>
      <c r="G5" s="96"/>
    </row>
    <row r="6" spans="1:7" ht="24.75" customHeight="1">
      <c r="A6" s="11">
        <v>4</v>
      </c>
      <c r="B6" s="120" t="s">
        <v>1226</v>
      </c>
      <c r="C6" s="121">
        <v>27524572</v>
      </c>
      <c r="D6" s="93" t="s">
        <v>1627</v>
      </c>
      <c r="E6" s="30"/>
      <c r="G6" s="96"/>
    </row>
    <row r="7" spans="1:7" ht="24.75" customHeight="1">
      <c r="A7" s="11">
        <v>5</v>
      </c>
      <c r="B7" s="122" t="s">
        <v>608</v>
      </c>
      <c r="C7" s="121">
        <v>10644000</v>
      </c>
      <c r="D7" s="93" t="s">
        <v>1627</v>
      </c>
      <c r="E7" s="30"/>
      <c r="G7" s="96"/>
    </row>
    <row r="8" spans="1:7" ht="24.75" customHeight="1">
      <c r="A8" s="11">
        <v>6</v>
      </c>
      <c r="B8" s="122" t="s">
        <v>17</v>
      </c>
      <c r="C8" s="121">
        <v>25000000</v>
      </c>
      <c r="D8" s="93" t="s">
        <v>1628</v>
      </c>
      <c r="E8" s="30"/>
      <c r="G8" s="96"/>
    </row>
    <row r="9" spans="1:7" ht="24.75" customHeight="1">
      <c r="A9" s="11">
        <v>7</v>
      </c>
      <c r="B9" s="122" t="s">
        <v>1108</v>
      </c>
      <c r="C9" s="121">
        <v>20027026</v>
      </c>
      <c r="D9" s="93" t="s">
        <v>1628</v>
      </c>
      <c r="E9" s="30"/>
      <c r="G9" s="96"/>
    </row>
    <row r="10" spans="1:7" ht="24.75" customHeight="1">
      <c r="A10" s="11">
        <v>8</v>
      </c>
      <c r="B10" s="122" t="s">
        <v>1643</v>
      </c>
      <c r="C10" s="129">
        <v>5730000</v>
      </c>
      <c r="D10" s="93" t="s">
        <v>1629</v>
      </c>
      <c r="E10" s="30"/>
      <c r="G10" s="96"/>
    </row>
    <row r="11" spans="1:7" ht="33">
      <c r="A11" s="11">
        <v>9</v>
      </c>
      <c r="B11" s="120" t="s">
        <v>1528</v>
      </c>
      <c r="C11" s="121">
        <v>1319231</v>
      </c>
      <c r="D11" s="93" t="s">
        <v>1628</v>
      </c>
      <c r="E11" s="30"/>
      <c r="G11" s="96"/>
    </row>
    <row r="12" spans="1:7" ht="24.75" customHeight="1">
      <c r="A12" s="11">
        <v>10</v>
      </c>
      <c r="B12" s="122" t="s">
        <v>200</v>
      </c>
      <c r="C12" s="121">
        <v>5475000</v>
      </c>
      <c r="D12" s="93" t="s">
        <v>1628</v>
      </c>
      <c r="E12" s="30"/>
      <c r="G12" s="96"/>
    </row>
    <row r="13" spans="1:7" ht="33">
      <c r="A13" s="11">
        <v>11</v>
      </c>
      <c r="B13" s="120" t="s">
        <v>747</v>
      </c>
      <c r="C13" s="121">
        <v>763846</v>
      </c>
      <c r="D13" s="93" t="s">
        <v>1629</v>
      </c>
      <c r="E13" s="30"/>
      <c r="G13" s="96"/>
    </row>
    <row r="14" spans="1:7" ht="16.5">
      <c r="A14" s="11">
        <v>12</v>
      </c>
      <c r="B14" s="120" t="s">
        <v>687</v>
      </c>
      <c r="C14" s="121">
        <v>53690000</v>
      </c>
      <c r="D14" s="93" t="s">
        <v>1629</v>
      </c>
      <c r="E14" s="30"/>
      <c r="G14" s="96"/>
    </row>
    <row r="15" spans="1:7" ht="16.5">
      <c r="A15" s="11">
        <v>13</v>
      </c>
      <c r="B15" s="120" t="s">
        <v>1033</v>
      </c>
      <c r="C15" s="121">
        <v>87334231</v>
      </c>
      <c r="D15" s="93" t="s">
        <v>1629</v>
      </c>
      <c r="E15" s="30"/>
      <c r="G15" s="96"/>
    </row>
    <row r="16" spans="1:7" ht="31.5">
      <c r="A16" s="11">
        <v>14</v>
      </c>
      <c r="B16" s="122" t="s">
        <v>694</v>
      </c>
      <c r="C16" s="121">
        <v>71490014</v>
      </c>
      <c r="D16" s="93" t="s">
        <v>1629</v>
      </c>
      <c r="E16" s="30"/>
      <c r="G16" s="96"/>
    </row>
    <row r="17" spans="1:7" ht="24.75" customHeight="1">
      <c r="A17" s="11">
        <v>15</v>
      </c>
      <c r="B17" s="122" t="s">
        <v>677</v>
      </c>
      <c r="C17" s="123">
        <v>9212404</v>
      </c>
      <c r="D17" s="124" t="s">
        <v>1629</v>
      </c>
      <c r="E17" s="30"/>
      <c r="G17" s="96"/>
    </row>
    <row r="18" spans="1:7" ht="24.75" customHeight="1">
      <c r="A18" s="11">
        <v>16</v>
      </c>
      <c r="B18" s="122" t="s">
        <v>10</v>
      </c>
      <c r="C18" s="121">
        <v>8040361</v>
      </c>
      <c r="D18" s="93" t="s">
        <v>1641</v>
      </c>
      <c r="E18" s="30" t="s">
        <v>1666</v>
      </c>
      <c r="G18" s="96"/>
    </row>
    <row r="19" spans="1:7" ht="24.75" customHeight="1">
      <c r="A19" s="11">
        <v>17</v>
      </c>
      <c r="B19" s="120" t="s">
        <v>856</v>
      </c>
      <c r="C19" s="121">
        <v>8178461</v>
      </c>
      <c r="D19" s="93" t="s">
        <v>1631</v>
      </c>
      <c r="E19" s="30"/>
      <c r="G19" s="96"/>
    </row>
    <row r="20" spans="1:7" ht="24.75" customHeight="1">
      <c r="A20" s="11">
        <v>18</v>
      </c>
      <c r="B20" s="122" t="s">
        <v>648</v>
      </c>
      <c r="C20" s="121">
        <v>66622298</v>
      </c>
      <c r="D20" s="93" t="s">
        <v>1631</v>
      </c>
      <c r="E20" s="30"/>
      <c r="G20" s="96"/>
    </row>
    <row r="21" spans="1:7" ht="33">
      <c r="A21" s="11">
        <v>19</v>
      </c>
      <c r="B21" s="120" t="s">
        <v>1642</v>
      </c>
      <c r="C21" s="121">
        <v>4275000</v>
      </c>
      <c r="D21" s="93" t="s">
        <v>1631</v>
      </c>
      <c r="E21" s="30"/>
      <c r="G21" s="96"/>
    </row>
    <row r="22" spans="1:7" ht="16.5">
      <c r="A22" s="11">
        <v>20</v>
      </c>
      <c r="B22" s="122" t="s">
        <v>767</v>
      </c>
      <c r="C22" s="121">
        <v>62808137</v>
      </c>
      <c r="D22" s="93" t="s">
        <v>1632</v>
      </c>
      <c r="E22" s="30"/>
      <c r="G22" s="96"/>
    </row>
    <row r="23" spans="1:7" ht="24.75" customHeight="1">
      <c r="A23" s="11">
        <v>21</v>
      </c>
      <c r="B23" s="125" t="s">
        <v>1466</v>
      </c>
      <c r="C23" s="121">
        <v>2706656</v>
      </c>
      <c r="D23" s="93" t="s">
        <v>1632</v>
      </c>
      <c r="E23" s="30"/>
      <c r="G23" s="96"/>
    </row>
    <row r="24" spans="1:5" ht="24.75" customHeight="1">
      <c r="A24" s="11">
        <v>22</v>
      </c>
      <c r="B24" s="126" t="s">
        <v>663</v>
      </c>
      <c r="C24" s="121">
        <v>11324000</v>
      </c>
      <c r="D24" s="93" t="s">
        <v>1633</v>
      </c>
      <c r="E24" s="127"/>
    </row>
    <row r="25" spans="1:5" ht="24.75" customHeight="1">
      <c r="A25" s="11">
        <v>23</v>
      </c>
      <c r="B25" s="126" t="s">
        <v>725</v>
      </c>
      <c r="C25" s="121">
        <v>4624579</v>
      </c>
      <c r="D25" s="93" t="s">
        <v>1633</v>
      </c>
      <c r="E25" s="127"/>
    </row>
    <row r="26" spans="1:5" ht="24.75" customHeight="1">
      <c r="A26" s="11">
        <v>24</v>
      </c>
      <c r="B26" s="126" t="s">
        <v>1100</v>
      </c>
      <c r="C26" s="121">
        <v>9212993</v>
      </c>
      <c r="D26" s="93" t="s">
        <v>1633</v>
      </c>
      <c r="E26" s="127"/>
    </row>
    <row r="27" spans="1:5" ht="24.75" customHeight="1">
      <c r="A27" s="11">
        <v>25</v>
      </c>
      <c r="B27" s="126" t="s">
        <v>682</v>
      </c>
      <c r="C27" s="121">
        <v>7132186</v>
      </c>
      <c r="D27" s="93" t="s">
        <v>1633</v>
      </c>
      <c r="E27" s="127"/>
    </row>
    <row r="28" spans="1:5" ht="24.75" customHeight="1">
      <c r="A28" s="11">
        <v>26</v>
      </c>
      <c r="B28" s="126" t="s">
        <v>734</v>
      </c>
      <c r="C28" s="121">
        <v>4746152</v>
      </c>
      <c r="D28" s="93" t="s">
        <v>1633</v>
      </c>
      <c r="E28" s="127"/>
    </row>
    <row r="29" spans="1:5" ht="16.5">
      <c r="A29" s="11">
        <v>27</v>
      </c>
      <c r="B29" s="126" t="s">
        <v>1233</v>
      </c>
      <c r="C29" s="121">
        <v>14585560</v>
      </c>
      <c r="D29" s="93" t="s">
        <v>1633</v>
      </c>
      <c r="E29" s="127"/>
    </row>
    <row r="30" spans="1:5" ht="24.75" customHeight="1">
      <c r="A30" s="11">
        <v>28</v>
      </c>
      <c r="B30" s="126" t="s">
        <v>1305</v>
      </c>
      <c r="C30" s="121">
        <v>9206918</v>
      </c>
      <c r="D30" s="93" t="s">
        <v>1634</v>
      </c>
      <c r="E30" s="127"/>
    </row>
    <row r="31" spans="1:5" ht="16.5">
      <c r="A31" s="11">
        <v>29</v>
      </c>
      <c r="B31" s="126" t="s">
        <v>763</v>
      </c>
      <c r="C31" s="121">
        <v>3486062</v>
      </c>
      <c r="D31" s="93" t="s">
        <v>1635</v>
      </c>
      <c r="E31" s="127"/>
    </row>
    <row r="32" spans="1:5" ht="24.75" customHeight="1">
      <c r="A32" s="11">
        <v>30</v>
      </c>
      <c r="B32" s="126" t="s">
        <v>614</v>
      </c>
      <c r="C32" s="121">
        <v>13128000</v>
      </c>
      <c r="D32" s="93" t="s">
        <v>1635</v>
      </c>
      <c r="E32" s="127"/>
    </row>
    <row r="33" spans="1:5" ht="24.75" customHeight="1">
      <c r="A33" s="11">
        <v>31</v>
      </c>
      <c r="B33" s="126" t="s">
        <v>1196</v>
      </c>
      <c r="C33" s="121">
        <v>5933889</v>
      </c>
      <c r="D33" s="93" t="s">
        <v>1636</v>
      </c>
      <c r="E33" s="127"/>
    </row>
    <row r="34" spans="1:5" ht="49.5">
      <c r="A34" s="11">
        <v>32</v>
      </c>
      <c r="B34" s="126" t="s">
        <v>1515</v>
      </c>
      <c r="C34" s="121">
        <v>1319231</v>
      </c>
      <c r="D34" s="93" t="s">
        <v>1636</v>
      </c>
      <c r="E34" s="127"/>
    </row>
    <row r="35" spans="1:5" ht="24.75" customHeight="1">
      <c r="A35" s="11">
        <v>33</v>
      </c>
      <c r="B35" s="126" t="s">
        <v>1051</v>
      </c>
      <c r="C35" s="121">
        <v>2078075</v>
      </c>
      <c r="D35" s="93" t="s">
        <v>1636</v>
      </c>
      <c r="E35" s="127"/>
    </row>
    <row r="36" spans="1:5" ht="24.75" customHeight="1">
      <c r="A36" s="11">
        <v>34</v>
      </c>
      <c r="B36" s="126" t="s">
        <v>16</v>
      </c>
      <c r="C36" s="121">
        <v>13430000</v>
      </c>
      <c r="D36" s="93" t="s">
        <v>1638</v>
      </c>
      <c r="E36" s="127" t="s">
        <v>1666</v>
      </c>
    </row>
    <row r="37" spans="1:5" ht="33">
      <c r="A37" s="11">
        <v>35</v>
      </c>
      <c r="B37" s="126" t="s">
        <v>665</v>
      </c>
      <c r="C37" s="121">
        <v>1555385</v>
      </c>
      <c r="D37" s="93" t="s">
        <v>1638</v>
      </c>
      <c r="E37" s="127"/>
    </row>
    <row r="38" spans="1:5" ht="16.5">
      <c r="A38" s="11">
        <v>36</v>
      </c>
      <c r="B38" s="126" t="s">
        <v>895</v>
      </c>
      <c r="C38" s="121">
        <v>9760979</v>
      </c>
      <c r="D38" s="93" t="s">
        <v>1638</v>
      </c>
      <c r="E38" s="127"/>
    </row>
    <row r="39" spans="1:5" ht="24.75" customHeight="1">
      <c r="A39" s="11">
        <v>37</v>
      </c>
      <c r="B39" s="126" t="s">
        <v>87</v>
      </c>
      <c r="C39" s="121">
        <v>4900000</v>
      </c>
      <c r="D39" s="93" t="s">
        <v>1638</v>
      </c>
      <c r="E39" s="127" t="s">
        <v>1666</v>
      </c>
    </row>
    <row r="40" spans="1:5" ht="24.75" customHeight="1">
      <c r="A40" s="11">
        <v>38</v>
      </c>
      <c r="B40" s="126" t="s">
        <v>830</v>
      </c>
      <c r="C40" s="121">
        <v>9173567</v>
      </c>
      <c r="D40" s="93" t="s">
        <v>1638</v>
      </c>
      <c r="E40" s="127"/>
    </row>
    <row r="41" spans="1:5" ht="24.75" customHeight="1">
      <c r="A41" s="11">
        <v>39</v>
      </c>
      <c r="B41" s="126" t="s">
        <v>405</v>
      </c>
      <c r="C41" s="121">
        <v>2852000</v>
      </c>
      <c r="D41" s="93" t="s">
        <v>1638</v>
      </c>
      <c r="E41" s="127"/>
    </row>
    <row r="42" spans="1:5" ht="24.75" customHeight="1">
      <c r="A42" s="11">
        <v>40</v>
      </c>
      <c r="B42" s="126" t="s">
        <v>1262</v>
      </c>
      <c r="C42" s="121">
        <v>4793330</v>
      </c>
      <c r="D42" s="93" t="s">
        <v>1638</v>
      </c>
      <c r="E42" s="127"/>
    </row>
    <row r="43" spans="1:5" ht="24.75" customHeight="1">
      <c r="A43" s="11">
        <v>41</v>
      </c>
      <c r="B43" s="126" t="s">
        <v>1581</v>
      </c>
      <c r="C43" s="121">
        <v>1319231</v>
      </c>
      <c r="D43" s="93" t="s">
        <v>1647</v>
      </c>
      <c r="E43" s="127"/>
    </row>
    <row r="44" spans="1:5" ht="24.75" customHeight="1">
      <c r="A44" s="11">
        <v>42</v>
      </c>
      <c r="B44" s="126" t="s">
        <v>961</v>
      </c>
      <c r="C44" s="121">
        <v>524927000</v>
      </c>
      <c r="D44" s="93" t="s">
        <v>1648</v>
      </c>
      <c r="E44" s="127"/>
    </row>
    <row r="45" spans="1:5" ht="24.75" customHeight="1">
      <c r="A45" s="11">
        <v>43</v>
      </c>
      <c r="B45" s="126" t="s">
        <v>1238</v>
      </c>
      <c r="C45" s="121">
        <v>18433973</v>
      </c>
      <c r="D45" s="93" t="s">
        <v>1648</v>
      </c>
      <c r="E45" s="127"/>
    </row>
    <row r="46" spans="1:5" ht="33">
      <c r="A46" s="11">
        <v>44</v>
      </c>
      <c r="B46" s="126" t="s">
        <v>633</v>
      </c>
      <c r="C46" s="121">
        <v>106948105</v>
      </c>
      <c r="D46" s="93" t="s">
        <v>1649</v>
      </c>
      <c r="E46" s="127"/>
    </row>
    <row r="47" spans="1:5" ht="24.75" customHeight="1">
      <c r="A47" s="11">
        <v>45</v>
      </c>
      <c r="B47" s="126" t="s">
        <v>231</v>
      </c>
      <c r="C47" s="121">
        <v>22902394</v>
      </c>
      <c r="D47" s="93" t="s">
        <v>1649</v>
      </c>
      <c r="E47" s="127"/>
    </row>
    <row r="48" spans="1:5" ht="24.75" customHeight="1">
      <c r="A48" s="11">
        <v>46</v>
      </c>
      <c r="B48" s="126" t="s">
        <v>623</v>
      </c>
      <c r="C48" s="121">
        <v>10781187</v>
      </c>
      <c r="D48" s="93" t="s">
        <v>1649</v>
      </c>
      <c r="E48" s="127"/>
    </row>
    <row r="49" spans="1:5" ht="24.75" customHeight="1">
      <c r="A49" s="11">
        <v>47</v>
      </c>
      <c r="B49" s="126" t="s">
        <v>1271</v>
      </c>
      <c r="C49" s="121">
        <v>1062693</v>
      </c>
      <c r="D49" s="93" t="s">
        <v>1650</v>
      </c>
      <c r="E49" s="127"/>
    </row>
    <row r="50" spans="1:5" ht="33">
      <c r="A50" s="11">
        <v>48</v>
      </c>
      <c r="B50" s="126" t="s">
        <v>1589</v>
      </c>
      <c r="C50" s="121">
        <v>1319231</v>
      </c>
      <c r="D50" s="93" t="s">
        <v>1650</v>
      </c>
      <c r="E50" s="127"/>
    </row>
    <row r="51" spans="1:5" ht="24.75" customHeight="1">
      <c r="A51" s="11">
        <v>49</v>
      </c>
      <c r="B51" s="126" t="s">
        <v>152</v>
      </c>
      <c r="C51" s="121">
        <v>22486085</v>
      </c>
      <c r="D51" s="93" t="s">
        <v>1650</v>
      </c>
      <c r="E51" s="127"/>
    </row>
    <row r="52" spans="1:5" ht="24.75" customHeight="1">
      <c r="A52" s="11">
        <v>50</v>
      </c>
      <c r="B52" s="126" t="s">
        <v>1142</v>
      </c>
      <c r="C52" s="121">
        <v>12217882</v>
      </c>
      <c r="D52" s="93" t="s">
        <v>1650</v>
      </c>
      <c r="E52" s="127"/>
    </row>
    <row r="53" spans="1:5" ht="24.75" customHeight="1">
      <c r="A53" s="11">
        <v>51</v>
      </c>
      <c r="B53" s="126" t="s">
        <v>960</v>
      </c>
      <c r="C53" s="121">
        <v>12077000</v>
      </c>
      <c r="D53" s="93" t="s">
        <v>1649</v>
      </c>
      <c r="E53" s="127"/>
    </row>
    <row r="54" spans="1:5" ht="24.75" customHeight="1">
      <c r="A54" s="11">
        <v>52</v>
      </c>
      <c r="B54" s="126" t="s">
        <v>660</v>
      </c>
      <c r="C54" s="121">
        <v>9898070</v>
      </c>
      <c r="D54" s="93" t="s">
        <v>1648</v>
      </c>
      <c r="E54" s="127"/>
    </row>
    <row r="55" spans="1:5" ht="24.75" customHeight="1">
      <c r="A55" s="11">
        <v>53</v>
      </c>
      <c r="B55" s="126" t="s">
        <v>658</v>
      </c>
      <c r="C55" s="121">
        <v>25672551</v>
      </c>
      <c r="D55" s="93" t="s">
        <v>1648</v>
      </c>
      <c r="E55" s="127"/>
    </row>
    <row r="56" spans="1:5" ht="24.75" customHeight="1">
      <c r="A56" s="11">
        <v>54</v>
      </c>
      <c r="B56" s="126" t="s">
        <v>1067</v>
      </c>
      <c r="C56" s="121">
        <v>8772167</v>
      </c>
      <c r="D56" s="93" t="s">
        <v>1648</v>
      </c>
      <c r="E56" s="127"/>
    </row>
    <row r="57" spans="1:5" ht="33">
      <c r="A57" s="11">
        <v>55</v>
      </c>
      <c r="B57" s="126" t="s">
        <v>1279</v>
      </c>
      <c r="C57" s="121">
        <v>7519615</v>
      </c>
      <c r="D57" s="93" t="s">
        <v>1651</v>
      </c>
      <c r="E57" s="127"/>
    </row>
    <row r="58" spans="1:5" ht="24.75" customHeight="1">
      <c r="A58" s="11">
        <v>56</v>
      </c>
      <c r="B58" s="126" t="s">
        <v>736</v>
      </c>
      <c r="C58" s="121">
        <v>27492755</v>
      </c>
      <c r="D58" s="93" t="s">
        <v>1651</v>
      </c>
      <c r="E58" s="127"/>
    </row>
    <row r="59" spans="1:5" ht="24.75" customHeight="1">
      <c r="A59" s="11">
        <v>57</v>
      </c>
      <c r="B59" s="126" t="s">
        <v>1077</v>
      </c>
      <c r="C59" s="121">
        <v>19381802</v>
      </c>
      <c r="D59" s="93" t="s">
        <v>1651</v>
      </c>
      <c r="E59" s="127"/>
    </row>
    <row r="60" spans="1:5" ht="24.75" customHeight="1">
      <c r="A60" s="11">
        <v>58</v>
      </c>
      <c r="B60" s="126" t="s">
        <v>770</v>
      </c>
      <c r="C60" s="121">
        <v>1367547</v>
      </c>
      <c r="D60" s="93" t="s">
        <v>1651</v>
      </c>
      <c r="E60" s="127"/>
    </row>
    <row r="61" spans="1:5" ht="24.75" customHeight="1">
      <c r="A61" s="11">
        <v>59</v>
      </c>
      <c r="B61" s="126" t="s">
        <v>1182</v>
      </c>
      <c r="C61" s="121">
        <v>42279001</v>
      </c>
      <c r="D61" s="93" t="s">
        <v>1651</v>
      </c>
      <c r="E61" s="127"/>
    </row>
    <row r="62" spans="1:5" ht="24.75" customHeight="1">
      <c r="A62" s="11">
        <v>60</v>
      </c>
      <c r="B62" s="126" t="s">
        <v>605</v>
      </c>
      <c r="C62" s="121">
        <v>12815000</v>
      </c>
      <c r="D62" s="93" t="s">
        <v>1651</v>
      </c>
      <c r="E62" s="127"/>
    </row>
    <row r="63" spans="1:5" ht="24.75" customHeight="1">
      <c r="A63" s="11">
        <v>61</v>
      </c>
      <c r="B63" s="126" t="s">
        <v>1103</v>
      </c>
      <c r="C63" s="121">
        <v>18864989</v>
      </c>
      <c r="D63" s="93" t="s">
        <v>1651</v>
      </c>
      <c r="E63" s="127"/>
    </row>
    <row r="64" spans="1:5" ht="24.75" customHeight="1">
      <c r="A64" s="11">
        <v>62</v>
      </c>
      <c r="B64" s="126" t="s">
        <v>1103</v>
      </c>
      <c r="C64" s="121">
        <v>11993010</v>
      </c>
      <c r="D64" s="93" t="s">
        <v>1653</v>
      </c>
      <c r="E64" s="127"/>
    </row>
    <row r="65" spans="1:5" ht="16.5">
      <c r="A65" s="11">
        <v>63</v>
      </c>
      <c r="B65" s="126" t="s">
        <v>1089</v>
      </c>
      <c r="C65" s="121">
        <v>41726777</v>
      </c>
      <c r="D65" s="93" t="s">
        <v>1653</v>
      </c>
      <c r="E65" s="127"/>
    </row>
    <row r="66" spans="1:5" ht="24.75" customHeight="1">
      <c r="A66" s="11">
        <v>64</v>
      </c>
      <c r="B66" s="126" t="s">
        <v>760</v>
      </c>
      <c r="C66" s="121">
        <v>50847328</v>
      </c>
      <c r="D66" s="93" t="s">
        <v>1653</v>
      </c>
      <c r="E66" s="127"/>
    </row>
    <row r="67" spans="1:5" ht="24.75" customHeight="1">
      <c r="A67" s="11">
        <v>65</v>
      </c>
      <c r="B67" s="125" t="s">
        <v>131</v>
      </c>
      <c r="C67" s="121">
        <v>4860000</v>
      </c>
      <c r="D67" s="93" t="s">
        <v>1653</v>
      </c>
      <c r="E67" s="127"/>
    </row>
    <row r="68" spans="1:5" ht="24.75" customHeight="1">
      <c r="A68" s="11">
        <v>66</v>
      </c>
      <c r="B68" s="125" t="s">
        <v>1211</v>
      </c>
      <c r="C68" s="121">
        <v>18294158</v>
      </c>
      <c r="D68" s="93" t="s">
        <v>1654</v>
      </c>
      <c r="E68" s="127"/>
    </row>
    <row r="69" spans="1:5" ht="24.75" customHeight="1">
      <c r="A69" s="11">
        <v>67</v>
      </c>
      <c r="B69" s="126" t="s">
        <v>1234</v>
      </c>
      <c r="C69" s="121">
        <v>14144856</v>
      </c>
      <c r="D69" s="93" t="s">
        <v>1655</v>
      </c>
      <c r="E69" s="127"/>
    </row>
    <row r="70" spans="1:5" ht="24.75" customHeight="1">
      <c r="A70" s="11">
        <v>68</v>
      </c>
      <c r="B70" s="126" t="s">
        <v>979</v>
      </c>
      <c r="C70" s="121">
        <v>114124000</v>
      </c>
      <c r="D70" s="93" t="s">
        <v>1655</v>
      </c>
      <c r="E70" s="127"/>
    </row>
    <row r="71" spans="1:5" ht="24.75" customHeight="1">
      <c r="A71" s="11">
        <v>69</v>
      </c>
      <c r="B71" s="126" t="s">
        <v>839</v>
      </c>
      <c r="C71" s="121">
        <v>3375167</v>
      </c>
      <c r="D71" s="93" t="s">
        <v>1656</v>
      </c>
      <c r="E71" s="127"/>
    </row>
    <row r="72" spans="1:5" ht="24.75" customHeight="1">
      <c r="A72" s="11">
        <v>70</v>
      </c>
      <c r="B72" s="126" t="s">
        <v>1089</v>
      </c>
      <c r="C72" s="121">
        <v>260104166</v>
      </c>
      <c r="D72" s="93" t="s">
        <v>1656</v>
      </c>
      <c r="E72" s="127" t="s">
        <v>1666</v>
      </c>
    </row>
    <row r="73" spans="1:5" ht="24.75" customHeight="1">
      <c r="A73" s="11">
        <v>71</v>
      </c>
      <c r="B73" s="126" t="s">
        <v>653</v>
      </c>
      <c r="C73" s="121">
        <v>17303363</v>
      </c>
      <c r="D73" s="93" t="s">
        <v>1656</v>
      </c>
      <c r="E73" s="127"/>
    </row>
    <row r="74" spans="1:5" ht="24.75" customHeight="1">
      <c r="A74" s="11">
        <v>72</v>
      </c>
      <c r="B74" s="126" t="s">
        <v>676</v>
      </c>
      <c r="C74" s="121">
        <v>121635385</v>
      </c>
      <c r="D74" s="93" t="s">
        <v>1656</v>
      </c>
      <c r="E74" s="127"/>
    </row>
    <row r="75" spans="1:5" ht="24.75" customHeight="1">
      <c r="A75" s="11">
        <v>73</v>
      </c>
      <c r="B75" s="126" t="s">
        <v>706</v>
      </c>
      <c r="C75" s="121">
        <v>62470524</v>
      </c>
      <c r="D75" s="93" t="s">
        <v>1656</v>
      </c>
      <c r="E75" s="127"/>
    </row>
    <row r="76" spans="1:5" ht="24.75" customHeight="1">
      <c r="A76" s="11">
        <v>74</v>
      </c>
      <c r="B76" s="126" t="s">
        <v>882</v>
      </c>
      <c r="C76" s="121">
        <v>15372139</v>
      </c>
      <c r="D76" s="93" t="s">
        <v>1656</v>
      </c>
      <c r="E76" s="127"/>
    </row>
    <row r="77" spans="1:5" ht="24.75" customHeight="1">
      <c r="A77" s="11">
        <v>75</v>
      </c>
      <c r="B77" s="126" t="s">
        <v>961</v>
      </c>
      <c r="C77" s="121">
        <v>100000000</v>
      </c>
      <c r="D77" s="93" t="s">
        <v>1656</v>
      </c>
      <c r="E77" s="127" t="s">
        <v>1666</v>
      </c>
    </row>
    <row r="78" spans="1:5" ht="24.75" customHeight="1">
      <c r="A78" s="11">
        <v>76</v>
      </c>
      <c r="B78" s="125" t="s">
        <v>662</v>
      </c>
      <c r="C78" s="121">
        <v>55935893</v>
      </c>
      <c r="D78" s="93" t="s">
        <v>1659</v>
      </c>
      <c r="E78" s="127"/>
    </row>
    <row r="79" spans="1:5" ht="24.75" customHeight="1">
      <c r="A79" s="11">
        <v>77</v>
      </c>
      <c r="B79" s="125" t="s">
        <v>692</v>
      </c>
      <c r="C79" s="121">
        <v>129929169</v>
      </c>
      <c r="D79" s="93" t="s">
        <v>1659</v>
      </c>
      <c r="E79" s="127"/>
    </row>
    <row r="80" spans="1:5" ht="24.75" customHeight="1">
      <c r="A80" s="11">
        <v>78</v>
      </c>
      <c r="B80" s="126" t="s">
        <v>783</v>
      </c>
      <c r="C80" s="121">
        <v>8285458</v>
      </c>
      <c r="D80" s="93" t="s">
        <v>1659</v>
      </c>
      <c r="E80" s="127"/>
    </row>
    <row r="81" spans="1:5" ht="24.75" customHeight="1">
      <c r="A81" s="11">
        <v>79</v>
      </c>
      <c r="B81" s="126" t="s">
        <v>1172</v>
      </c>
      <c r="C81" s="121">
        <v>8818832</v>
      </c>
      <c r="D81" s="93" t="s">
        <v>1659</v>
      </c>
      <c r="E81" s="127"/>
    </row>
    <row r="82" spans="1:5" ht="24.75" customHeight="1">
      <c r="A82" s="11">
        <v>80</v>
      </c>
      <c r="B82" s="126" t="s">
        <v>1131</v>
      </c>
      <c r="C82" s="121">
        <v>46894973</v>
      </c>
      <c r="D82" s="93" t="s">
        <v>1659</v>
      </c>
      <c r="E82" s="127"/>
    </row>
    <row r="83" spans="1:5" ht="24.75" customHeight="1">
      <c r="A83" s="11">
        <v>81</v>
      </c>
      <c r="B83" s="126" t="s">
        <v>861</v>
      </c>
      <c r="C83" s="121">
        <v>35000000</v>
      </c>
      <c r="D83" s="93" t="s">
        <v>1659</v>
      </c>
      <c r="E83" s="127"/>
    </row>
    <row r="84" spans="1:5" ht="24.75" customHeight="1">
      <c r="A84" s="11">
        <v>82</v>
      </c>
      <c r="B84" s="126" t="s">
        <v>1459</v>
      </c>
      <c r="C84" s="121">
        <v>17258206</v>
      </c>
      <c r="D84" s="93" t="s">
        <v>1659</v>
      </c>
      <c r="E84" s="127"/>
    </row>
    <row r="85" spans="1:5" ht="24.75" customHeight="1">
      <c r="A85" s="11">
        <v>83</v>
      </c>
      <c r="B85" s="126" t="s">
        <v>744</v>
      </c>
      <c r="C85" s="121">
        <v>36487315</v>
      </c>
      <c r="D85" s="93" t="s">
        <v>1659</v>
      </c>
      <c r="E85" s="127"/>
    </row>
    <row r="86" spans="1:5" ht="24.75" customHeight="1">
      <c r="A86" s="11">
        <v>84</v>
      </c>
      <c r="B86" s="126" t="s">
        <v>1192</v>
      </c>
      <c r="C86" s="121">
        <v>8304568</v>
      </c>
      <c r="D86" s="93" t="s">
        <v>1659</v>
      </c>
      <c r="E86" s="127"/>
    </row>
    <row r="87" spans="1:5" ht="24.75" customHeight="1">
      <c r="A87" s="11">
        <v>85</v>
      </c>
      <c r="B87" s="126" t="s">
        <v>1039</v>
      </c>
      <c r="C87" s="121">
        <v>30018411</v>
      </c>
      <c r="D87" s="93" t="s">
        <v>1660</v>
      </c>
      <c r="E87" s="127"/>
    </row>
    <row r="88" spans="1:5" ht="33">
      <c r="A88" s="11">
        <v>86</v>
      </c>
      <c r="B88" s="126" t="s">
        <v>1585</v>
      </c>
      <c r="C88" s="121">
        <v>1319231</v>
      </c>
      <c r="D88" s="93" t="s">
        <v>1660</v>
      </c>
      <c r="E88" s="127"/>
    </row>
    <row r="89" spans="1:5" ht="24.75" customHeight="1">
      <c r="A89" s="11">
        <v>87</v>
      </c>
      <c r="B89" s="125" t="s">
        <v>731</v>
      </c>
      <c r="C89" s="121">
        <v>35777000</v>
      </c>
      <c r="D89" s="93" t="s">
        <v>1660</v>
      </c>
      <c r="E89" s="127"/>
    </row>
    <row r="90" spans="1:5" ht="24.75" customHeight="1">
      <c r="A90" s="11">
        <v>88</v>
      </c>
      <c r="B90" s="125" t="s">
        <v>1300</v>
      </c>
      <c r="C90" s="121">
        <v>3138462</v>
      </c>
      <c r="D90" s="93" t="s">
        <v>1660</v>
      </c>
      <c r="E90" s="127"/>
    </row>
    <row r="91" spans="1:5" ht="24.75" customHeight="1">
      <c r="A91" s="11">
        <v>89</v>
      </c>
      <c r="B91" s="125" t="s">
        <v>779</v>
      </c>
      <c r="C91" s="121">
        <v>96831538</v>
      </c>
      <c r="D91" s="93" t="s">
        <v>1661</v>
      </c>
      <c r="E91" s="127"/>
    </row>
    <row r="92" spans="1:5" ht="24.75" customHeight="1">
      <c r="A92" s="11">
        <v>90</v>
      </c>
      <c r="B92" s="125" t="s">
        <v>671</v>
      </c>
      <c r="C92" s="121">
        <v>104872086</v>
      </c>
      <c r="D92" s="93" t="s">
        <v>1661</v>
      </c>
      <c r="E92" s="127"/>
    </row>
    <row r="93" spans="1:5" ht="24.75" customHeight="1">
      <c r="A93" s="11">
        <v>91</v>
      </c>
      <c r="B93" s="125" t="s">
        <v>1117</v>
      </c>
      <c r="C93" s="121">
        <v>2408995</v>
      </c>
      <c r="D93" s="93" t="s">
        <v>1661</v>
      </c>
      <c r="E93" s="127"/>
    </row>
    <row r="94" spans="1:5" ht="24.75" customHeight="1">
      <c r="A94" s="11">
        <v>92</v>
      </c>
      <c r="B94" s="125" t="s">
        <v>1128</v>
      </c>
      <c r="C94" s="121">
        <v>60248924</v>
      </c>
      <c r="D94" s="93" t="s">
        <v>1661</v>
      </c>
      <c r="E94" s="127"/>
    </row>
    <row r="95" spans="1:5" ht="24.75" customHeight="1">
      <c r="A95" s="11">
        <v>93</v>
      </c>
      <c r="B95" s="125" t="s">
        <v>610</v>
      </c>
      <c r="C95" s="121">
        <v>123949000</v>
      </c>
      <c r="D95" s="93" t="s">
        <v>1661</v>
      </c>
      <c r="E95" s="127"/>
    </row>
    <row r="96" spans="1:5" ht="24.75" customHeight="1">
      <c r="A96" s="11">
        <v>94</v>
      </c>
      <c r="B96" s="125" t="s">
        <v>219</v>
      </c>
      <c r="C96" s="121">
        <v>173349188</v>
      </c>
      <c r="D96" s="93" t="s">
        <v>1661</v>
      </c>
      <c r="E96" s="127"/>
    </row>
    <row r="97" spans="1:5" ht="24.75" customHeight="1">
      <c r="A97" s="11">
        <v>95</v>
      </c>
      <c r="B97" s="125" t="s">
        <v>407</v>
      </c>
      <c r="C97" s="121">
        <v>1632691800</v>
      </c>
      <c r="D97" s="93" t="s">
        <v>1661</v>
      </c>
      <c r="E97" s="127"/>
    </row>
    <row r="98" spans="1:5" ht="24.75" customHeight="1">
      <c r="A98" s="11"/>
      <c r="B98" s="125"/>
      <c r="C98" s="121"/>
      <c r="D98" s="93"/>
      <c r="E98" s="127"/>
    </row>
    <row r="99" spans="1:5" ht="24.75" customHeight="1">
      <c r="A99" s="11"/>
      <c r="B99" s="125"/>
      <c r="C99" s="121"/>
      <c r="D99" s="93"/>
      <c r="E99" s="127"/>
    </row>
    <row r="100" spans="1:5" ht="24.75" customHeight="1">
      <c r="A100" s="11"/>
      <c r="B100" s="125"/>
      <c r="C100" s="121"/>
      <c r="D100" s="93"/>
      <c r="E100" s="127"/>
    </row>
    <row r="101" spans="1:5" ht="24.75" customHeight="1">
      <c r="A101" s="11"/>
      <c r="B101" s="125"/>
      <c r="C101" s="121"/>
      <c r="D101" s="93"/>
      <c r="E101" s="127"/>
    </row>
    <row r="102" spans="1:5" ht="24.75" customHeight="1">
      <c r="A102" s="11"/>
      <c r="B102" s="125"/>
      <c r="C102" s="121"/>
      <c r="D102" s="93"/>
      <c r="E102" s="1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7">
      <selection activeCell="B11" sqref="B11"/>
    </sheetView>
  </sheetViews>
  <sheetFormatPr defaultColWidth="9.140625" defaultRowHeight="21.75" customHeight="1"/>
  <cols>
    <col min="1" max="1" width="7.8515625" style="94" customWidth="1"/>
    <col min="2" max="2" width="68.8515625" style="97" customWidth="1"/>
    <col min="3" max="3" width="26.7109375" style="94" customWidth="1"/>
    <col min="4" max="4" width="24.00390625" style="98" customWidth="1"/>
    <col min="5" max="5" width="16.421875" style="94" customWidth="1"/>
    <col min="6" max="6" width="15.7109375" style="94" customWidth="1"/>
    <col min="7" max="7" width="29.57421875" style="94" customWidth="1"/>
    <col min="8" max="16384" width="9.140625" style="94" customWidth="1"/>
  </cols>
  <sheetData>
    <row r="1" spans="1:5" s="91" customFormat="1" ht="45" customHeight="1">
      <c r="A1" s="141" t="s">
        <v>0</v>
      </c>
      <c r="B1" s="89" t="s">
        <v>431</v>
      </c>
      <c r="C1" s="89" t="s">
        <v>432</v>
      </c>
      <c r="D1" s="90" t="s">
        <v>430</v>
      </c>
      <c r="E1" s="141" t="s">
        <v>4</v>
      </c>
    </row>
    <row r="2" spans="1:5" s="91" customFormat="1" ht="30.75" customHeight="1">
      <c r="A2" s="141"/>
      <c r="B2" s="89" t="s">
        <v>1667</v>
      </c>
      <c r="C2" s="92">
        <f>+SUM(C3:C15)</f>
        <v>2045074872</v>
      </c>
      <c r="D2" s="90"/>
      <c r="E2" s="141"/>
    </row>
    <row r="3" spans="1:5" ht="24.75" customHeight="1">
      <c r="A3" s="11">
        <v>1</v>
      </c>
      <c r="B3" s="128" t="s">
        <v>1023</v>
      </c>
      <c r="C3" s="121">
        <v>300127191</v>
      </c>
      <c r="D3" s="93" t="s">
        <v>1662</v>
      </c>
      <c r="E3" s="30"/>
    </row>
    <row r="4" spans="1:5" ht="31.5">
      <c r="A4" s="11">
        <v>2</v>
      </c>
      <c r="B4" s="122" t="s">
        <v>1261</v>
      </c>
      <c r="C4" s="121">
        <v>5204482</v>
      </c>
      <c r="D4" s="93" t="s">
        <v>1663</v>
      </c>
      <c r="E4" s="30"/>
    </row>
    <row r="5" spans="1:7" ht="49.5">
      <c r="A5" s="11">
        <v>3</v>
      </c>
      <c r="B5" s="120" t="s">
        <v>770</v>
      </c>
      <c r="C5" s="121">
        <v>14523462</v>
      </c>
      <c r="D5" s="93" t="s">
        <v>1665</v>
      </c>
      <c r="E5" s="148" t="s">
        <v>1668</v>
      </c>
      <c r="G5" s="96"/>
    </row>
    <row r="6" spans="1:7" ht="24.75" customHeight="1">
      <c r="A6" s="11">
        <v>4</v>
      </c>
      <c r="B6" s="120" t="s">
        <v>177</v>
      </c>
      <c r="C6" s="121">
        <v>306720975</v>
      </c>
      <c r="D6" s="93" t="s">
        <v>1665</v>
      </c>
      <c r="E6" s="30"/>
      <c r="G6" s="96"/>
    </row>
    <row r="7" spans="1:7" ht="24.75" customHeight="1">
      <c r="A7" s="11">
        <v>5</v>
      </c>
      <c r="B7" s="122" t="s">
        <v>37</v>
      </c>
      <c r="C7" s="121">
        <v>10407000</v>
      </c>
      <c r="D7" s="93" t="s">
        <v>1665</v>
      </c>
      <c r="E7" s="30"/>
      <c r="G7" s="96"/>
    </row>
    <row r="8" spans="1:7" ht="49.5">
      <c r="A8" s="11">
        <v>6</v>
      </c>
      <c r="B8" s="122" t="s">
        <v>1117</v>
      </c>
      <c r="C8" s="121">
        <v>791538</v>
      </c>
      <c r="D8" s="93" t="s">
        <v>1673</v>
      </c>
      <c r="E8" s="148" t="s">
        <v>1668</v>
      </c>
      <c r="G8" s="96"/>
    </row>
    <row r="9" spans="1:7" ht="24.75" customHeight="1">
      <c r="A9" s="11">
        <v>7</v>
      </c>
      <c r="B9" s="122" t="s">
        <v>186</v>
      </c>
      <c r="C9" s="121">
        <v>75882272</v>
      </c>
      <c r="D9" s="93" t="s">
        <v>1672</v>
      </c>
      <c r="E9" s="30"/>
      <c r="G9" s="96"/>
    </row>
    <row r="10" spans="1:7" ht="24.75" customHeight="1">
      <c r="A10" s="11">
        <v>8</v>
      </c>
      <c r="B10" s="122" t="s">
        <v>820</v>
      </c>
      <c r="C10" s="121">
        <v>17319305</v>
      </c>
      <c r="D10" s="93" t="s">
        <v>1674</v>
      </c>
      <c r="E10" s="30"/>
      <c r="G10" s="96"/>
    </row>
    <row r="11" spans="1:7" ht="24.75" customHeight="1">
      <c r="A11" s="11">
        <v>9</v>
      </c>
      <c r="B11" s="122" t="s">
        <v>1136</v>
      </c>
      <c r="C11" s="121">
        <v>52396807</v>
      </c>
      <c r="D11" s="93" t="s">
        <v>1674</v>
      </c>
      <c r="E11" s="30"/>
      <c r="G11" s="96"/>
    </row>
    <row r="12" spans="1:7" ht="24.75" customHeight="1">
      <c r="A12" s="11">
        <v>10</v>
      </c>
      <c r="B12" s="122" t="s">
        <v>668</v>
      </c>
      <c r="C12" s="121">
        <v>67038902</v>
      </c>
      <c r="D12" s="93" t="s">
        <v>1675</v>
      </c>
      <c r="E12" s="30"/>
      <c r="G12" s="96"/>
    </row>
    <row r="13" spans="1:7" ht="33">
      <c r="A13" s="11">
        <v>11</v>
      </c>
      <c r="B13" s="122" t="s">
        <v>706</v>
      </c>
      <c r="C13" s="121">
        <v>2833848</v>
      </c>
      <c r="D13" s="93" t="s">
        <v>1675</v>
      </c>
      <c r="E13" s="148" t="s">
        <v>1679</v>
      </c>
      <c r="G13" s="96"/>
    </row>
    <row r="14" spans="1:7" ht="24.75" customHeight="1">
      <c r="A14" s="11">
        <v>12</v>
      </c>
      <c r="B14" s="122" t="s">
        <v>55</v>
      </c>
      <c r="C14" s="129">
        <v>1154390700</v>
      </c>
      <c r="D14" s="93" t="s">
        <v>1675</v>
      </c>
      <c r="E14" s="30"/>
      <c r="G14" s="96"/>
    </row>
    <row r="15" spans="1:7" ht="24.75" customHeight="1">
      <c r="A15" s="11">
        <v>13</v>
      </c>
      <c r="B15" s="122" t="s">
        <v>1669</v>
      </c>
      <c r="C15" s="121">
        <v>37438390</v>
      </c>
      <c r="D15" s="93" t="s">
        <v>1670</v>
      </c>
      <c r="E15" s="30"/>
      <c r="G15" s="96"/>
    </row>
    <row r="16" spans="1:5" s="91" customFormat="1" ht="30.75" customHeight="1">
      <c r="A16" s="149"/>
      <c r="B16" s="89" t="s">
        <v>1678</v>
      </c>
      <c r="C16" s="92">
        <f>+SUM(C17:C29)</f>
        <v>29958499</v>
      </c>
      <c r="D16" s="90"/>
      <c r="E16" s="149"/>
    </row>
    <row r="17" spans="1:7" ht="24.75" customHeight="1">
      <c r="A17" s="11">
        <v>1</v>
      </c>
      <c r="B17" s="120" t="s">
        <v>967</v>
      </c>
      <c r="C17" s="121">
        <v>3030000</v>
      </c>
      <c r="D17" s="93" t="s">
        <v>1677</v>
      </c>
      <c r="E17" s="30"/>
      <c r="G17" s="96"/>
    </row>
    <row r="18" spans="1:7" ht="24.75" customHeight="1">
      <c r="A18" s="11">
        <v>2</v>
      </c>
      <c r="B18" s="120" t="s">
        <v>207</v>
      </c>
      <c r="C18" s="121">
        <v>26928499</v>
      </c>
      <c r="D18" s="93" t="s">
        <v>1677</v>
      </c>
      <c r="E18" s="30"/>
      <c r="G18" s="96"/>
    </row>
    <row r="19" spans="1:7" ht="27.75" customHeight="1">
      <c r="A19" s="11">
        <v>3</v>
      </c>
      <c r="B19" s="122"/>
      <c r="C19" s="121"/>
      <c r="D19" s="93"/>
      <c r="E19" s="30"/>
      <c r="G19" s="96"/>
    </row>
    <row r="20" spans="1:7" ht="24.75" customHeight="1">
      <c r="A20" s="11">
        <v>4</v>
      </c>
      <c r="B20" s="122"/>
      <c r="C20" s="123"/>
      <c r="D20" s="124"/>
      <c r="E20" s="30"/>
      <c r="G20" s="96"/>
    </row>
    <row r="21" spans="1:7" ht="24.75" customHeight="1">
      <c r="A21" s="11">
        <v>5</v>
      </c>
      <c r="B21" s="122"/>
      <c r="C21" s="121"/>
      <c r="D21" s="93"/>
      <c r="E21" s="30"/>
      <c r="G21" s="96"/>
    </row>
    <row r="22" spans="1:7" ht="24.75" customHeight="1">
      <c r="A22" s="11">
        <v>6</v>
      </c>
      <c r="B22" s="120"/>
      <c r="C22" s="121"/>
      <c r="D22" s="93"/>
      <c r="E22" s="30"/>
      <c r="G22" s="96"/>
    </row>
    <row r="23" spans="1:7" ht="24.75" customHeight="1">
      <c r="A23" s="11">
        <v>7</v>
      </c>
      <c r="B23" s="122"/>
      <c r="C23" s="121"/>
      <c r="D23" s="93"/>
      <c r="E23" s="30"/>
      <c r="G23" s="96"/>
    </row>
    <row r="24" spans="1:7" ht="16.5">
      <c r="A24" s="11">
        <v>8</v>
      </c>
      <c r="B24" s="120"/>
      <c r="C24" s="121"/>
      <c r="D24" s="93"/>
      <c r="E24" s="30"/>
      <c r="G24" s="96"/>
    </row>
    <row r="25" spans="1:7" ht="16.5">
      <c r="A25" s="11">
        <v>9</v>
      </c>
      <c r="B25" s="122"/>
      <c r="C25" s="121"/>
      <c r="D25" s="93"/>
      <c r="E25" s="30"/>
      <c r="G25" s="96"/>
    </row>
    <row r="26" spans="1:7" ht="24.75" customHeight="1">
      <c r="A26" s="11">
        <v>10</v>
      </c>
      <c r="B26" s="125"/>
      <c r="C26" s="121"/>
      <c r="D26" s="93"/>
      <c r="E26" s="30"/>
      <c r="G26" s="96"/>
    </row>
    <row r="27" spans="1:5" ht="24.75" customHeight="1">
      <c r="A27" s="11">
        <v>11</v>
      </c>
      <c r="B27" s="126"/>
      <c r="C27" s="121"/>
      <c r="D27" s="93"/>
      <c r="E27" s="127"/>
    </row>
    <row r="28" spans="1:5" ht="24.75" customHeight="1">
      <c r="A28" s="11">
        <v>12</v>
      </c>
      <c r="B28" s="126"/>
      <c r="C28" s="121"/>
      <c r="D28" s="93"/>
      <c r="E28" s="127"/>
    </row>
    <row r="29" spans="1:5" ht="24.75" customHeight="1">
      <c r="A29" s="11">
        <v>13</v>
      </c>
      <c r="B29" s="126"/>
      <c r="C29" s="121"/>
      <c r="D29" s="93"/>
      <c r="E29" s="127"/>
    </row>
    <row r="30" spans="1:5" ht="24.75" customHeight="1">
      <c r="A30" s="11">
        <v>14</v>
      </c>
      <c r="B30" s="126"/>
      <c r="C30" s="121"/>
      <c r="D30" s="93"/>
      <c r="E30" s="127"/>
    </row>
    <row r="31" spans="1:5" ht="24.75" customHeight="1">
      <c r="A31" s="11">
        <v>15</v>
      </c>
      <c r="B31" s="126"/>
      <c r="C31" s="121"/>
      <c r="D31" s="93"/>
      <c r="E31" s="127"/>
    </row>
    <row r="32" spans="1:5" ht="16.5">
      <c r="A32" s="11">
        <v>16</v>
      </c>
      <c r="B32" s="126"/>
      <c r="C32" s="121"/>
      <c r="D32" s="93"/>
      <c r="E32" s="127"/>
    </row>
    <row r="33" spans="1:5" ht="24.75" customHeight="1">
      <c r="A33" s="11">
        <v>17</v>
      </c>
      <c r="B33" s="126"/>
      <c r="C33" s="121"/>
      <c r="D33" s="93"/>
      <c r="E33" s="127"/>
    </row>
    <row r="34" spans="1:5" ht="16.5">
      <c r="A34" s="11">
        <v>18</v>
      </c>
      <c r="B34" s="126"/>
      <c r="C34" s="121"/>
      <c r="D34" s="93"/>
      <c r="E34" s="127"/>
    </row>
    <row r="35" spans="1:5" ht="24.75" customHeight="1">
      <c r="A35" s="11">
        <v>19</v>
      </c>
      <c r="B35" s="126"/>
      <c r="C35" s="121"/>
      <c r="D35" s="93"/>
      <c r="E35" s="127"/>
    </row>
    <row r="36" spans="1:5" ht="24.75" customHeight="1">
      <c r="A36" s="11">
        <v>20</v>
      </c>
      <c r="B36" s="126"/>
      <c r="C36" s="121"/>
      <c r="D36" s="93"/>
      <c r="E36" s="127"/>
    </row>
    <row r="37" spans="1:5" ht="16.5">
      <c r="A37" s="11">
        <v>21</v>
      </c>
      <c r="B37" s="126"/>
      <c r="C37" s="121"/>
      <c r="D37" s="93"/>
      <c r="E37" s="127"/>
    </row>
    <row r="38" spans="1:5" ht="24.75" customHeight="1">
      <c r="A38" s="11">
        <v>22</v>
      </c>
      <c r="B38" s="126"/>
      <c r="C38" s="121"/>
      <c r="D38" s="93"/>
      <c r="E38" s="127"/>
    </row>
    <row r="39" spans="1:5" ht="24.75" customHeight="1">
      <c r="A39" s="11">
        <v>23</v>
      </c>
      <c r="B39" s="126"/>
      <c r="C39" s="121"/>
      <c r="D39" s="93"/>
      <c r="E39" s="127"/>
    </row>
    <row r="40" spans="1:5" ht="16.5">
      <c r="A40" s="11">
        <v>24</v>
      </c>
      <c r="B40" s="126"/>
      <c r="C40" s="121"/>
      <c r="D40" s="93"/>
      <c r="E40" s="127"/>
    </row>
    <row r="41" spans="1:5" ht="16.5">
      <c r="A41" s="11">
        <v>25</v>
      </c>
      <c r="B41" s="126"/>
      <c r="C41" s="121"/>
      <c r="D41" s="93"/>
      <c r="E41" s="127"/>
    </row>
    <row r="42" spans="1:5" ht="24.75" customHeight="1">
      <c r="A42" s="11">
        <v>26</v>
      </c>
      <c r="B42" s="126"/>
      <c r="C42" s="121"/>
      <c r="D42" s="93"/>
      <c r="E42" s="127"/>
    </row>
    <row r="43" spans="1:5" ht="24.75" customHeight="1">
      <c r="A43" s="11">
        <v>27</v>
      </c>
      <c r="B43" s="126"/>
      <c r="C43" s="121"/>
      <c r="D43" s="93"/>
      <c r="E43" s="127"/>
    </row>
    <row r="44" spans="1:5" ht="24.75" customHeight="1">
      <c r="A44" s="11">
        <v>28</v>
      </c>
      <c r="B44" s="126"/>
      <c r="C44" s="121"/>
      <c r="D44" s="93"/>
      <c r="E44" s="127"/>
    </row>
    <row r="45" spans="1:5" ht="24.75" customHeight="1">
      <c r="A45" s="11">
        <v>29</v>
      </c>
      <c r="B45" s="126"/>
      <c r="C45" s="121"/>
      <c r="D45" s="93"/>
      <c r="E45" s="1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3">
      <selection activeCell="A4" sqref="A4:IV4"/>
    </sheetView>
  </sheetViews>
  <sheetFormatPr defaultColWidth="9.140625" defaultRowHeight="15"/>
  <cols>
    <col min="1" max="1" width="7.00390625" style="0" customWidth="1"/>
    <col min="2" max="2" width="30.421875" style="0" bestFit="1" customWidth="1"/>
    <col min="3" max="3" width="8.57421875" style="0" hidden="1" customWidth="1"/>
    <col min="4" max="4" width="0.2890625" style="0" customWidth="1"/>
    <col min="5" max="6" width="24.140625" style="0" customWidth="1"/>
    <col min="7" max="7" width="13.28125" style="0" customWidth="1"/>
    <col min="8" max="8" width="16.7109375" style="0" customWidth="1"/>
    <col min="9" max="9" width="13.8515625" style="0" bestFit="1" customWidth="1"/>
    <col min="10" max="10" width="14.421875" style="0" customWidth="1"/>
    <col min="11" max="11" width="15.421875" style="0" customWidth="1"/>
    <col min="12" max="12" width="13.7109375" style="0" customWidth="1"/>
    <col min="13" max="13" width="14.00390625" style="0" customWidth="1"/>
  </cols>
  <sheetData>
    <row r="1" spans="1:7" s="13" customFormat="1" ht="19.5" customHeight="1" hidden="1">
      <c r="A1" s="153" t="s">
        <v>85</v>
      </c>
      <c r="B1" s="153"/>
      <c r="C1" s="153"/>
      <c r="D1" s="153"/>
      <c r="E1" s="153"/>
      <c r="F1" s="153"/>
      <c r="G1" s="153"/>
    </row>
    <row r="2" spans="1:7" s="13" customFormat="1" ht="31.5" customHeight="1" hidden="1">
      <c r="A2" s="154" t="s">
        <v>86</v>
      </c>
      <c r="B2" s="154"/>
      <c r="C2" s="154"/>
      <c r="D2" s="154"/>
      <c r="E2" s="154"/>
      <c r="F2" s="154"/>
      <c r="G2" s="154"/>
    </row>
    <row r="3" spans="1:7" s="13" customFormat="1" ht="19.5" customHeight="1">
      <c r="A3" s="155" t="s">
        <v>1685</v>
      </c>
      <c r="B3" s="155"/>
      <c r="C3" s="155"/>
      <c r="D3" s="155"/>
      <c r="E3" s="155"/>
      <c r="F3" s="155"/>
      <c r="G3" s="155"/>
    </row>
    <row r="4" spans="1:7" ht="42" customHeight="1">
      <c r="A4" s="160" t="s">
        <v>1686</v>
      </c>
      <c r="B4" s="168"/>
      <c r="C4" s="168"/>
      <c r="D4" s="168"/>
      <c r="E4" s="168"/>
      <c r="F4" s="168"/>
      <c r="G4" s="168"/>
    </row>
    <row r="5" spans="1:7" ht="42" customHeight="1">
      <c r="A5" s="151"/>
      <c r="B5" s="101"/>
      <c r="C5" s="101"/>
      <c r="D5" s="101"/>
      <c r="E5" s="101"/>
      <c r="F5" s="176" t="s">
        <v>1687</v>
      </c>
      <c r="G5" s="176"/>
    </row>
    <row r="6" spans="1:7" ht="69" customHeight="1">
      <c r="A6" s="10" t="s">
        <v>0</v>
      </c>
      <c r="B6" s="14" t="s">
        <v>76</v>
      </c>
      <c r="C6" s="14" t="s">
        <v>57</v>
      </c>
      <c r="D6" s="14" t="s">
        <v>77</v>
      </c>
      <c r="E6" s="15" t="s">
        <v>445</v>
      </c>
      <c r="F6" s="15" t="s">
        <v>444</v>
      </c>
      <c r="G6" s="16" t="s">
        <v>4</v>
      </c>
    </row>
    <row r="7" spans="1:13" ht="35.25" customHeight="1">
      <c r="A7" s="10"/>
      <c r="B7" s="169" t="s">
        <v>69</v>
      </c>
      <c r="C7" s="14"/>
      <c r="D7" s="14"/>
      <c r="E7" s="170">
        <f>+E8+E11</f>
        <v>36843667472.71938</v>
      </c>
      <c r="F7" s="170">
        <f>+F8+F11</f>
        <v>15417826553</v>
      </c>
      <c r="G7" s="171"/>
      <c r="H7" s="63"/>
      <c r="I7" s="9"/>
      <c r="J7" s="53"/>
      <c r="K7" s="53"/>
      <c r="L7" s="9"/>
      <c r="M7" s="9"/>
    </row>
    <row r="8" spans="1:7" ht="34.5" customHeight="1">
      <c r="A8" s="10" t="s">
        <v>79</v>
      </c>
      <c r="B8" s="172" t="s">
        <v>80</v>
      </c>
      <c r="C8" s="172"/>
      <c r="D8" s="172"/>
      <c r="E8" s="173">
        <f>+SUM(E9:E10)</f>
        <v>25872999072.719383</v>
      </c>
      <c r="F8" s="173">
        <f>+SUM(F9:F10)</f>
        <v>11630744053</v>
      </c>
      <c r="G8" s="171"/>
    </row>
    <row r="9" spans="1:9" ht="41.25" customHeight="1">
      <c r="A9" s="11" t="s">
        <v>51</v>
      </c>
      <c r="B9" s="174" t="s">
        <v>81</v>
      </c>
      <c r="C9" s="20"/>
      <c r="D9" s="20"/>
      <c r="E9" s="19">
        <f>+PL1!F8</f>
        <v>2002808872.4227276</v>
      </c>
      <c r="F9" s="19">
        <f>+PL1!G8</f>
        <v>2019633114</v>
      </c>
      <c r="G9" s="171"/>
      <c r="H9" s="9"/>
      <c r="I9" s="9"/>
    </row>
    <row r="10" spans="1:9" ht="39.75" customHeight="1">
      <c r="A10" s="11" t="s">
        <v>51</v>
      </c>
      <c r="B10" s="175" t="s">
        <v>82</v>
      </c>
      <c r="C10" s="20"/>
      <c r="D10" s="20"/>
      <c r="E10" s="19">
        <f>+PL2!I8</f>
        <v>23870190200.296654</v>
      </c>
      <c r="F10" s="19">
        <f>+PL2!J8</f>
        <v>9611110939</v>
      </c>
      <c r="G10" s="171"/>
      <c r="H10" s="9"/>
      <c r="I10" s="9"/>
    </row>
    <row r="11" spans="1:9" ht="36.75" customHeight="1">
      <c r="A11" s="10" t="s">
        <v>83</v>
      </c>
      <c r="B11" s="172" t="s">
        <v>84</v>
      </c>
      <c r="C11" s="20">
        <v>5</v>
      </c>
      <c r="D11" s="20">
        <v>5</v>
      </c>
      <c r="E11" s="173">
        <f>+PL3!H7</f>
        <v>10970668400</v>
      </c>
      <c r="F11" s="173">
        <f>+PL3!I7</f>
        <v>3787082500</v>
      </c>
      <c r="G11" s="171"/>
      <c r="H11" s="9"/>
      <c r="I11" s="9"/>
    </row>
    <row r="12" spans="9:10" ht="15">
      <c r="I12" s="25"/>
      <c r="J12" s="25"/>
    </row>
    <row r="13" spans="9:10" ht="15">
      <c r="I13" s="25"/>
      <c r="J13" s="25"/>
    </row>
    <row r="14" spans="9:10" ht="15">
      <c r="I14" s="25"/>
      <c r="J14" s="25"/>
    </row>
    <row r="15" spans="9:10" ht="15">
      <c r="I15" s="25"/>
      <c r="J15" s="25"/>
    </row>
    <row r="16" spans="9:10" ht="15">
      <c r="I16" s="25"/>
      <c r="J16" s="25"/>
    </row>
    <row r="17" spans="9:10" ht="15">
      <c r="I17" s="25"/>
      <c r="J17" s="25"/>
    </row>
    <row r="18" spans="9:10" ht="15">
      <c r="I18" s="25"/>
      <c r="J18" s="25"/>
    </row>
    <row r="19" spans="9:10" ht="15">
      <c r="I19" s="25"/>
      <c r="J19" s="25"/>
    </row>
    <row r="20" spans="9:10" ht="15">
      <c r="I20" s="25"/>
      <c r="J20" s="25"/>
    </row>
    <row r="21" spans="9:10" ht="15">
      <c r="I21" s="25"/>
      <c r="J21" s="25"/>
    </row>
    <row r="22" spans="9:10" ht="15">
      <c r="I22" s="25"/>
      <c r="J22" s="25"/>
    </row>
    <row r="23" spans="9:10" ht="15">
      <c r="I23" s="25"/>
      <c r="J23" s="25"/>
    </row>
    <row r="24" spans="9:10" ht="15">
      <c r="I24" s="25"/>
      <c r="J24" s="25"/>
    </row>
    <row r="25" spans="9:10" ht="15">
      <c r="I25" s="25"/>
      <c r="J25" s="25"/>
    </row>
    <row r="26" spans="9:10" ht="15">
      <c r="I26" s="25"/>
      <c r="J26" s="25"/>
    </row>
    <row r="27" spans="9:10" ht="15">
      <c r="I27" s="25"/>
      <c r="J27" s="25"/>
    </row>
    <row r="28" spans="9:10" ht="15">
      <c r="I28" s="25"/>
      <c r="J28" s="25"/>
    </row>
    <row r="29" spans="9:10" ht="15">
      <c r="I29" s="25"/>
      <c r="J29" s="25"/>
    </row>
    <row r="30" spans="9:10" ht="15">
      <c r="I30" s="25"/>
      <c r="J30" s="25"/>
    </row>
  </sheetData>
  <sheetProtection/>
  <mergeCells count="5">
    <mergeCell ref="A1:G1"/>
    <mergeCell ref="A2:G2"/>
    <mergeCell ref="A4:G4"/>
    <mergeCell ref="A3:G3"/>
    <mergeCell ref="F5:G5"/>
  </mergeCells>
  <printOptions/>
  <pageMargins left="0.71" right="0.5" top="0.74" bottom="0.28" header="0.2" footer="0.2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K109"/>
  <sheetViews>
    <sheetView zoomScale="90" zoomScaleNormal="90" zoomScalePageLayoutView="0" workbookViewId="0" topLeftCell="A1">
      <pane ySplit="6" topLeftCell="A7" activePane="bottomLeft" state="frozen"/>
      <selection pane="topLeft" activeCell="A5" sqref="A5"/>
      <selection pane="bottomLeft" activeCell="F10" sqref="A1:K109"/>
    </sheetView>
  </sheetViews>
  <sheetFormatPr defaultColWidth="9.140625" defaultRowHeight="18" customHeight="1"/>
  <cols>
    <col min="1" max="1" width="6.28125" style="12" customWidth="1"/>
    <col min="2" max="2" width="48.7109375" style="23" customWidth="1"/>
    <col min="3" max="3" width="14.140625" style="21" hidden="1" customWidth="1"/>
    <col min="4" max="4" width="14.7109375" style="69" hidden="1" customWidth="1"/>
    <col min="5" max="5" width="18.8515625" style="21" hidden="1" customWidth="1"/>
    <col min="6" max="8" width="20.140625" style="21" customWidth="1"/>
    <col min="9" max="9" width="15.00390625" style="21" customWidth="1"/>
    <col min="10" max="10" width="19.00390625" style="21" hidden="1" customWidth="1"/>
    <col min="11" max="11" width="13.7109375" style="12" hidden="1" customWidth="1"/>
    <col min="12" max="13" width="9.140625" style="12" customWidth="1"/>
    <col min="14" max="14" width="12.8515625" style="12" bestFit="1" customWidth="1"/>
    <col min="15" max="16384" width="9.140625" style="12" customWidth="1"/>
  </cols>
  <sheetData>
    <row r="1" spans="1:10" s="13" customFormat="1" ht="19.5" customHeight="1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71"/>
    </row>
    <row r="2" spans="1:10" s="13" customFormat="1" ht="18" customHeight="1">
      <c r="A2" s="159" t="s">
        <v>1683</v>
      </c>
      <c r="B2" s="159"/>
      <c r="C2" s="159"/>
      <c r="D2" s="159"/>
      <c r="E2" s="159"/>
      <c r="F2" s="159"/>
      <c r="G2" s="159"/>
      <c r="H2" s="159"/>
      <c r="I2" s="159"/>
      <c r="J2" s="71"/>
    </row>
    <row r="3" spans="1:9" ht="36" customHeight="1">
      <c r="A3" s="160" t="s">
        <v>1680</v>
      </c>
      <c r="B3" s="160"/>
      <c r="C3" s="160"/>
      <c r="D3" s="160"/>
      <c r="E3" s="160"/>
      <c r="F3" s="160"/>
      <c r="G3" s="160"/>
      <c r="H3" s="160"/>
      <c r="I3" s="160"/>
    </row>
    <row r="4" spans="1:9" ht="23.25" customHeight="1">
      <c r="A4" s="161" t="s">
        <v>1681</v>
      </c>
      <c r="B4" s="161"/>
      <c r="C4" s="161"/>
      <c r="D4" s="161"/>
      <c r="E4" s="161"/>
      <c r="F4" s="161"/>
      <c r="G4" s="161"/>
      <c r="H4" s="161"/>
      <c r="I4" s="161"/>
    </row>
    <row r="5" spans="1:9" ht="18" customHeight="1">
      <c r="A5" s="27"/>
      <c r="B5" s="27"/>
      <c r="C5" s="49"/>
      <c r="D5" s="64"/>
      <c r="E5" s="156" t="s">
        <v>59</v>
      </c>
      <c r="F5" s="156"/>
      <c r="G5" s="157"/>
      <c r="H5" s="157"/>
      <c r="I5" s="157"/>
    </row>
    <row r="6" spans="1:10" s="17" customFormat="1" ht="52.5" customHeight="1">
      <c r="A6" s="10" t="s">
        <v>0</v>
      </c>
      <c r="B6" s="14" t="s">
        <v>89</v>
      </c>
      <c r="C6" s="15" t="s">
        <v>5</v>
      </c>
      <c r="D6" s="65" t="s">
        <v>68</v>
      </c>
      <c r="E6" s="15" t="s">
        <v>74</v>
      </c>
      <c r="F6" s="40" t="s">
        <v>428</v>
      </c>
      <c r="G6" s="15" t="s">
        <v>429</v>
      </c>
      <c r="H6" s="15" t="s">
        <v>430</v>
      </c>
      <c r="I6" s="16" t="s">
        <v>4</v>
      </c>
      <c r="J6" s="39" t="s">
        <v>71</v>
      </c>
    </row>
    <row r="7" spans="1:10" s="17" customFormat="1" ht="18.75" customHeight="1">
      <c r="A7" s="36" t="s">
        <v>64</v>
      </c>
      <c r="B7" s="36" t="s">
        <v>65</v>
      </c>
      <c r="C7" s="50" t="s">
        <v>66</v>
      </c>
      <c r="D7" s="66" t="s">
        <v>67</v>
      </c>
      <c r="E7" s="36" t="s">
        <v>72</v>
      </c>
      <c r="F7" s="38" t="s">
        <v>66</v>
      </c>
      <c r="G7" s="28" t="s">
        <v>67</v>
      </c>
      <c r="H7" s="28" t="s">
        <v>72</v>
      </c>
      <c r="I7" s="28" t="s">
        <v>73</v>
      </c>
      <c r="J7" s="70" t="s">
        <v>70</v>
      </c>
    </row>
    <row r="8" spans="1:10" s="17" customFormat="1" ht="30" customHeight="1">
      <c r="A8" s="36"/>
      <c r="B8" s="44" t="s">
        <v>69</v>
      </c>
      <c r="C8" s="43">
        <f>+SUM(C9:C78)</f>
        <v>9614</v>
      </c>
      <c r="D8" s="43">
        <f>+SUM(D9:D78)</f>
        <v>31896.650700000002</v>
      </c>
      <c r="E8" s="43">
        <f>+SUM(E9:E78)</f>
        <v>1986511532</v>
      </c>
      <c r="F8" s="177">
        <f>+SUM(F9:F78)</f>
        <v>2002808872.4227276</v>
      </c>
      <c r="G8" s="177">
        <f>+SUM(G9:G109)</f>
        <v>2019633114</v>
      </c>
      <c r="H8" s="178"/>
      <c r="I8" s="42"/>
      <c r="J8" s="70"/>
    </row>
    <row r="9" spans="1:11" ht="24.75" customHeight="1">
      <c r="A9" s="11">
        <v>1</v>
      </c>
      <c r="B9" s="18" t="s">
        <v>92</v>
      </c>
      <c r="C9" s="20">
        <v>58</v>
      </c>
      <c r="D9" s="67">
        <v>219.059</v>
      </c>
      <c r="E9" s="19">
        <v>10237025</v>
      </c>
      <c r="F9" s="19">
        <f>+D9*1490000/22-D9*1490000*0.105/22</f>
        <v>13278460.429545455</v>
      </c>
      <c r="G9" s="19">
        <v>13280000</v>
      </c>
      <c r="H9" s="19" t="s">
        <v>1661</v>
      </c>
      <c r="I9" s="20"/>
      <c r="J9" s="83" t="s">
        <v>116</v>
      </c>
      <c r="K9" s="21"/>
    </row>
    <row r="10" spans="1:11" ht="24.75" customHeight="1">
      <c r="A10" s="11">
        <v>2</v>
      </c>
      <c r="B10" s="18" t="s">
        <v>7</v>
      </c>
      <c r="C10" s="20">
        <v>44</v>
      </c>
      <c r="D10" s="67">
        <v>183.124</v>
      </c>
      <c r="E10" s="19">
        <v>12403000</v>
      </c>
      <c r="F10" s="19">
        <f>+D10*1490000/22-D10*1490000*0.105/22</f>
        <v>11100227.736363638</v>
      </c>
      <c r="G10" s="19">
        <v>11633000</v>
      </c>
      <c r="H10" s="19" t="s">
        <v>1624</v>
      </c>
      <c r="I10" s="20"/>
      <c r="K10" s="21"/>
    </row>
    <row r="11" spans="1:11" ht="24.75" customHeight="1">
      <c r="A11" s="11">
        <v>3</v>
      </c>
      <c r="B11" s="18" t="s">
        <v>8</v>
      </c>
      <c r="C11" s="20">
        <v>33</v>
      </c>
      <c r="D11" s="67">
        <v>124.14</v>
      </c>
      <c r="E11" s="19">
        <v>7725000</v>
      </c>
      <c r="F11" s="19">
        <f>+E11</f>
        <v>7725000</v>
      </c>
      <c r="G11" s="19">
        <v>7725000</v>
      </c>
      <c r="H11" s="19" t="s">
        <v>503</v>
      </c>
      <c r="I11" s="20"/>
      <c r="J11" s="41"/>
      <c r="K11" s="21"/>
    </row>
    <row r="12" spans="1:11" ht="24.75" customHeight="1">
      <c r="A12" s="11">
        <v>4</v>
      </c>
      <c r="B12" s="18" t="s">
        <v>9</v>
      </c>
      <c r="C12" s="20">
        <v>74</v>
      </c>
      <c r="D12" s="67">
        <v>242.73</v>
      </c>
      <c r="E12" s="19">
        <v>14801000</v>
      </c>
      <c r="F12" s="19">
        <f>+E12</f>
        <v>14801000</v>
      </c>
      <c r="G12" s="19">
        <v>15000000</v>
      </c>
      <c r="H12" s="19" t="s">
        <v>538</v>
      </c>
      <c r="I12" s="20"/>
      <c r="J12" s="41"/>
      <c r="K12" s="21"/>
    </row>
    <row r="13" spans="1:11" ht="33">
      <c r="A13" s="11">
        <v>5</v>
      </c>
      <c r="B13" s="18" t="s">
        <v>10</v>
      </c>
      <c r="C13" s="20">
        <v>34</v>
      </c>
      <c r="D13" s="67">
        <v>130.97</v>
      </c>
      <c r="E13" s="19">
        <v>8027568</v>
      </c>
      <c r="F13" s="19">
        <f>+E13</f>
        <v>8027568</v>
      </c>
      <c r="G13" s="19">
        <f>5730000+8040361</f>
        <v>13770361</v>
      </c>
      <c r="H13" s="84" t="s">
        <v>1630</v>
      </c>
      <c r="I13" s="20"/>
      <c r="J13" s="41" t="s">
        <v>397</v>
      </c>
      <c r="K13" s="21"/>
    </row>
    <row r="14" spans="1:11" ht="24.75" customHeight="1">
      <c r="A14" s="11">
        <v>6</v>
      </c>
      <c r="B14" s="18" t="s">
        <v>11</v>
      </c>
      <c r="C14" s="20">
        <v>323</v>
      </c>
      <c r="D14" s="67">
        <v>1169.286</v>
      </c>
      <c r="E14" s="19">
        <v>53149000</v>
      </c>
      <c r="F14" s="19">
        <f>+D14*1490000/22-D14*1490000*0.105/22</f>
        <v>70877333.87727273</v>
      </c>
      <c r="G14" s="19">
        <v>11700000</v>
      </c>
      <c r="H14" s="19" t="s">
        <v>535</v>
      </c>
      <c r="I14" s="20"/>
      <c r="J14" s="41" t="s">
        <v>141</v>
      </c>
      <c r="K14" s="21"/>
    </row>
    <row r="15" spans="1:11" ht="24.75" customHeight="1">
      <c r="A15" s="11">
        <v>7</v>
      </c>
      <c r="B15" s="18" t="s">
        <v>12</v>
      </c>
      <c r="C15" s="20">
        <v>225</v>
      </c>
      <c r="D15" s="67">
        <v>749.07</v>
      </c>
      <c r="E15" s="19">
        <v>44989852</v>
      </c>
      <c r="F15" s="19">
        <f>+D15*1490000/22-D15*1490000*0.105/22</f>
        <v>45405559.02272727</v>
      </c>
      <c r="G15" s="19">
        <v>45405559</v>
      </c>
      <c r="H15" s="19" t="s">
        <v>467</v>
      </c>
      <c r="I15" s="20"/>
      <c r="J15" s="41" t="s">
        <v>127</v>
      </c>
      <c r="K15" s="21"/>
    </row>
    <row r="16" spans="1:11" ht="24.75" customHeight="1">
      <c r="A16" s="11">
        <v>8</v>
      </c>
      <c r="B16" s="18" t="s">
        <v>13</v>
      </c>
      <c r="C16" s="20">
        <v>2678</v>
      </c>
      <c r="D16" s="67">
        <v>8411</v>
      </c>
      <c r="E16" s="19">
        <v>510004907</v>
      </c>
      <c r="F16" s="19">
        <f>+E16</f>
        <v>510004907</v>
      </c>
      <c r="G16" s="19">
        <v>6945000</v>
      </c>
      <c r="H16" s="19" t="s">
        <v>493</v>
      </c>
      <c r="I16" s="20"/>
      <c r="K16" s="21"/>
    </row>
    <row r="17" spans="1:11" ht="24.75" customHeight="1">
      <c r="A17" s="11">
        <v>9</v>
      </c>
      <c r="B17" s="18" t="s">
        <v>14</v>
      </c>
      <c r="C17" s="20">
        <v>175</v>
      </c>
      <c r="D17" s="67">
        <v>631.068</v>
      </c>
      <c r="E17" s="19">
        <v>38650099</v>
      </c>
      <c r="F17" s="19">
        <f>+E17</f>
        <v>38650099</v>
      </c>
      <c r="G17" s="19">
        <v>38650000</v>
      </c>
      <c r="H17" s="19" t="s">
        <v>478</v>
      </c>
      <c r="I17" s="20"/>
      <c r="K17" s="21"/>
    </row>
    <row r="18" spans="1:11" ht="24.75" customHeight="1">
      <c r="A18" s="11">
        <v>10</v>
      </c>
      <c r="B18" s="18" t="s">
        <v>15</v>
      </c>
      <c r="C18" s="20">
        <v>35</v>
      </c>
      <c r="D18" s="67">
        <v>130.027</v>
      </c>
      <c r="E18" s="19">
        <v>7942000</v>
      </c>
      <c r="F18" s="19">
        <f>+E18</f>
        <v>7942000</v>
      </c>
      <c r="G18" s="19">
        <v>7940000</v>
      </c>
      <c r="H18" s="19" t="s">
        <v>461</v>
      </c>
      <c r="I18" s="20"/>
      <c r="J18" s="41"/>
      <c r="K18" s="21"/>
    </row>
    <row r="19" spans="1:11" ht="66">
      <c r="A19" s="11">
        <v>11</v>
      </c>
      <c r="B19" s="18" t="s">
        <v>16</v>
      </c>
      <c r="C19" s="20">
        <v>63</v>
      </c>
      <c r="D19" s="67">
        <v>203.423</v>
      </c>
      <c r="E19" s="19">
        <v>13340000</v>
      </c>
      <c r="F19" s="19">
        <f>+D19*1490000/22-D19*1490000*0.105/22</f>
        <v>12330670.075</v>
      </c>
      <c r="G19" s="19">
        <f>13340000+13430000</f>
        <v>26770000</v>
      </c>
      <c r="H19" s="84" t="s">
        <v>1637</v>
      </c>
      <c r="I19" s="20"/>
      <c r="J19" s="41" t="s">
        <v>130</v>
      </c>
      <c r="K19" s="150" t="s">
        <v>1644</v>
      </c>
    </row>
    <row r="20" spans="1:11" ht="24.75" customHeight="1">
      <c r="A20" s="11">
        <v>12</v>
      </c>
      <c r="B20" s="18" t="s">
        <v>18</v>
      </c>
      <c r="C20" s="20">
        <v>53</v>
      </c>
      <c r="D20" s="67">
        <v>160.75</v>
      </c>
      <c r="E20" s="19">
        <v>7983917</v>
      </c>
      <c r="F20" s="19">
        <f>+D20*1490000/22-D20*1490000*0.105/22</f>
        <v>9744007.386363637</v>
      </c>
      <c r="G20" s="19"/>
      <c r="H20" s="19"/>
      <c r="I20" s="20"/>
      <c r="J20" s="41" t="s">
        <v>109</v>
      </c>
      <c r="K20" s="21"/>
    </row>
    <row r="21" spans="1:11" ht="24.75" customHeight="1">
      <c r="A21" s="11">
        <v>13</v>
      </c>
      <c r="B21" s="18" t="s">
        <v>19</v>
      </c>
      <c r="C21" s="20">
        <v>27</v>
      </c>
      <c r="D21" s="67">
        <v>98.91</v>
      </c>
      <c r="E21" s="19">
        <v>6038000</v>
      </c>
      <c r="F21" s="19">
        <f>+E21</f>
        <v>6038000</v>
      </c>
      <c r="G21" s="19">
        <v>6210000</v>
      </c>
      <c r="H21" s="19" t="s">
        <v>529</v>
      </c>
      <c r="I21" s="20"/>
      <c r="K21" s="21"/>
    </row>
    <row r="22" spans="1:11" ht="24.75" customHeight="1">
      <c r="A22" s="11">
        <v>14</v>
      </c>
      <c r="B22" s="18" t="s">
        <v>133</v>
      </c>
      <c r="C22" s="20">
        <v>42</v>
      </c>
      <c r="D22" s="67">
        <v>182.24</v>
      </c>
      <c r="E22" s="19">
        <v>12342618</v>
      </c>
      <c r="F22" s="19">
        <f>+D22*1490000/22-D22*1490000*0.105/22</f>
        <v>11046643.272727273</v>
      </c>
      <c r="G22" s="19">
        <v>12553000</v>
      </c>
      <c r="H22" s="19" t="s">
        <v>575</v>
      </c>
      <c r="I22" s="20"/>
      <c r="J22" s="41" t="s">
        <v>119</v>
      </c>
      <c r="K22" s="21"/>
    </row>
    <row r="23" spans="1:11" ht="24.75" customHeight="1">
      <c r="A23" s="11">
        <v>15</v>
      </c>
      <c r="B23" s="18" t="s">
        <v>17</v>
      </c>
      <c r="C23" s="20">
        <v>126</v>
      </c>
      <c r="D23" s="67">
        <v>413.6</v>
      </c>
      <c r="E23" s="19">
        <v>25000000</v>
      </c>
      <c r="F23" s="19">
        <f>+E23</f>
        <v>25000000</v>
      </c>
      <c r="G23" s="19">
        <v>25000000</v>
      </c>
      <c r="H23" s="19" t="s">
        <v>1628</v>
      </c>
      <c r="I23" s="20"/>
      <c r="J23" s="41" t="s">
        <v>118</v>
      </c>
      <c r="K23" s="21"/>
    </row>
    <row r="24" spans="1:11" ht="24.75" customHeight="1">
      <c r="A24" s="11">
        <v>16</v>
      </c>
      <c r="B24" s="18" t="s">
        <v>20</v>
      </c>
      <c r="C24" s="20">
        <v>32</v>
      </c>
      <c r="D24" s="67">
        <v>115.69</v>
      </c>
      <c r="E24" s="19">
        <v>7975000</v>
      </c>
      <c r="F24" s="19">
        <f>+D24*1490000/22-D24*1490000*0.105/22</f>
        <v>7012654.5227272725</v>
      </c>
      <c r="G24" s="19">
        <v>7975000</v>
      </c>
      <c r="H24" s="19" t="s">
        <v>509</v>
      </c>
      <c r="I24" s="20"/>
      <c r="J24" s="41"/>
      <c r="K24" s="21"/>
    </row>
    <row r="25" spans="1:11" ht="24.75" customHeight="1">
      <c r="A25" s="11">
        <v>17</v>
      </c>
      <c r="B25" s="18" t="s">
        <v>136</v>
      </c>
      <c r="C25" s="20">
        <v>76</v>
      </c>
      <c r="D25" s="67">
        <v>283.91</v>
      </c>
      <c r="E25" s="19">
        <v>17209463</v>
      </c>
      <c r="F25" s="19">
        <f>+D25*1490000/22-D25*1490000*0.105/22</f>
        <v>17209462.750000004</v>
      </c>
      <c r="G25" s="19">
        <v>17262000</v>
      </c>
      <c r="H25" s="19" t="s">
        <v>541</v>
      </c>
      <c r="I25" s="20"/>
      <c r="J25" s="41" t="s">
        <v>108</v>
      </c>
      <c r="K25" s="21"/>
    </row>
    <row r="26" spans="1:11" ht="24.75" customHeight="1">
      <c r="A26" s="11">
        <v>18</v>
      </c>
      <c r="B26" s="18" t="s">
        <v>21</v>
      </c>
      <c r="C26" s="22">
        <v>17</v>
      </c>
      <c r="D26" s="68">
        <v>68.54</v>
      </c>
      <c r="E26" s="19">
        <v>4200000</v>
      </c>
      <c r="F26" s="19">
        <f aca="true" t="shared" si="0" ref="F26:F31">+E26</f>
        <v>4200000</v>
      </c>
      <c r="G26" s="19">
        <v>4200000</v>
      </c>
      <c r="H26" s="19" t="s">
        <v>582</v>
      </c>
      <c r="I26" s="20"/>
      <c r="J26" s="41" t="s">
        <v>123</v>
      </c>
      <c r="K26" s="21"/>
    </row>
    <row r="27" spans="1:11" ht="24.75" customHeight="1">
      <c r="A27" s="11">
        <v>19</v>
      </c>
      <c r="B27" s="18" t="s">
        <v>22</v>
      </c>
      <c r="C27" s="22">
        <v>15</v>
      </c>
      <c r="D27" s="68">
        <v>41.229</v>
      </c>
      <c r="E27" s="84">
        <f>2527057+551645</f>
        <v>3078702</v>
      </c>
      <c r="F27" s="19">
        <f>+D27*1490000/22-D27*1490000*0.105/22</f>
        <v>2499133.3159090905</v>
      </c>
      <c r="G27" s="19">
        <v>2499000</v>
      </c>
      <c r="H27" s="19" t="s">
        <v>518</v>
      </c>
      <c r="I27" s="20"/>
      <c r="J27" s="41" t="s">
        <v>102</v>
      </c>
      <c r="K27" s="21"/>
    </row>
    <row r="28" spans="1:11" ht="66">
      <c r="A28" s="11">
        <v>20</v>
      </c>
      <c r="B28" s="18" t="s">
        <v>87</v>
      </c>
      <c r="C28" s="22">
        <v>23</v>
      </c>
      <c r="D28" s="68">
        <v>74.44</v>
      </c>
      <c r="E28" s="19">
        <v>4760000</v>
      </c>
      <c r="F28" s="19">
        <f t="shared" si="0"/>
        <v>4760000</v>
      </c>
      <c r="G28" s="19">
        <f>4760000+4900000</f>
        <v>9660000</v>
      </c>
      <c r="H28" s="84" t="s">
        <v>1639</v>
      </c>
      <c r="I28" s="20"/>
      <c r="J28" s="41" t="s">
        <v>124</v>
      </c>
      <c r="K28" s="150" t="s">
        <v>1644</v>
      </c>
    </row>
    <row r="29" spans="1:11" ht="24.75" customHeight="1">
      <c r="A29" s="11">
        <v>21</v>
      </c>
      <c r="B29" s="18" t="s">
        <v>134</v>
      </c>
      <c r="C29" s="22">
        <v>17</v>
      </c>
      <c r="D29" s="68">
        <v>58.53</v>
      </c>
      <c r="E29" s="19">
        <v>3550998</v>
      </c>
      <c r="F29" s="19">
        <f t="shared" si="0"/>
        <v>3550998</v>
      </c>
      <c r="G29" s="19">
        <v>3667441</v>
      </c>
      <c r="H29" s="19" t="s">
        <v>481</v>
      </c>
      <c r="I29" s="20"/>
      <c r="J29" s="41"/>
      <c r="K29" s="21"/>
    </row>
    <row r="30" spans="1:11" ht="24.75" customHeight="1">
      <c r="A30" s="11">
        <v>22</v>
      </c>
      <c r="B30" s="18" t="s">
        <v>23</v>
      </c>
      <c r="C30" s="20">
        <v>21</v>
      </c>
      <c r="D30" s="67">
        <v>75.34</v>
      </c>
      <c r="E30" s="19">
        <v>4567000</v>
      </c>
      <c r="F30" s="19">
        <f t="shared" si="0"/>
        <v>4567000</v>
      </c>
      <c r="G30" s="19">
        <v>4567000</v>
      </c>
      <c r="H30" s="19" t="s">
        <v>520</v>
      </c>
      <c r="I30" s="20"/>
      <c r="J30" s="41" t="s">
        <v>112</v>
      </c>
      <c r="K30" s="21"/>
    </row>
    <row r="31" spans="1:11" ht="24.75" customHeight="1">
      <c r="A31" s="11">
        <v>23</v>
      </c>
      <c r="B31" s="18" t="s">
        <v>137</v>
      </c>
      <c r="C31" s="20">
        <v>28</v>
      </c>
      <c r="D31" s="67">
        <v>115.528</v>
      </c>
      <c r="E31" s="19">
        <v>7067379</v>
      </c>
      <c r="F31" s="19">
        <f t="shared" si="0"/>
        <v>7067379</v>
      </c>
      <c r="G31" s="19"/>
      <c r="H31" s="19"/>
      <c r="I31" s="20"/>
      <c r="K31" s="21"/>
    </row>
    <row r="32" spans="1:11" ht="24.75" customHeight="1">
      <c r="A32" s="11">
        <v>24</v>
      </c>
      <c r="B32" s="18" t="s">
        <v>24</v>
      </c>
      <c r="C32" s="20">
        <v>2392</v>
      </c>
      <c r="D32" s="67">
        <v>7415</v>
      </c>
      <c r="E32" s="19">
        <v>502197727</v>
      </c>
      <c r="F32" s="19">
        <f>+D32*1490000/22-D32*1490000*0.105/22</f>
        <v>449466965.9090909</v>
      </c>
      <c r="G32" s="19">
        <v>449466966</v>
      </c>
      <c r="H32" s="19" t="s">
        <v>510</v>
      </c>
      <c r="I32" s="20"/>
      <c r="J32" s="41" t="s">
        <v>140</v>
      </c>
      <c r="K32" s="21"/>
    </row>
    <row r="33" spans="1:11" ht="24.75" customHeight="1">
      <c r="A33" s="11">
        <v>25</v>
      </c>
      <c r="B33" s="18" t="s">
        <v>25</v>
      </c>
      <c r="C33" s="20">
        <v>44</v>
      </c>
      <c r="D33" s="67">
        <v>185.15</v>
      </c>
      <c r="E33" s="19">
        <v>13825000</v>
      </c>
      <c r="F33" s="19">
        <f>+D33*1490000/22-D33*1490000*0.105/22</f>
        <v>11223035.568181818</v>
      </c>
      <c r="G33" s="19">
        <v>10691000</v>
      </c>
      <c r="H33" s="19" t="s">
        <v>575</v>
      </c>
      <c r="I33" s="20"/>
      <c r="J33" s="41" t="s">
        <v>113</v>
      </c>
      <c r="K33" s="21"/>
    </row>
    <row r="34" spans="1:11" ht="24.75" customHeight="1">
      <c r="A34" s="11">
        <v>26</v>
      </c>
      <c r="B34" s="18" t="s">
        <v>26</v>
      </c>
      <c r="C34" s="20">
        <v>59</v>
      </c>
      <c r="D34" s="67">
        <v>243</v>
      </c>
      <c r="E34" s="19">
        <v>14900000</v>
      </c>
      <c r="F34" s="19">
        <f>+E34</f>
        <v>14900000</v>
      </c>
      <c r="G34" s="19">
        <v>14900000</v>
      </c>
      <c r="H34" s="19" t="s">
        <v>487</v>
      </c>
      <c r="I34" s="20"/>
      <c r="J34" s="41"/>
      <c r="K34" s="21"/>
    </row>
    <row r="35" spans="1:11" ht="24.75" customHeight="1">
      <c r="A35" s="11">
        <v>27</v>
      </c>
      <c r="B35" s="18" t="s">
        <v>27</v>
      </c>
      <c r="C35" s="20">
        <v>119</v>
      </c>
      <c r="D35" s="67">
        <v>439.1259</v>
      </c>
      <c r="E35" s="19">
        <f>226180*C35</f>
        <v>26915420</v>
      </c>
      <c r="F35" s="19">
        <f>+E35</f>
        <v>26915420</v>
      </c>
      <c r="G35" s="19">
        <v>30205000</v>
      </c>
      <c r="H35" s="19" t="s">
        <v>486</v>
      </c>
      <c r="I35" s="20"/>
      <c r="J35" s="41" t="s">
        <v>105</v>
      </c>
      <c r="K35" s="21"/>
    </row>
    <row r="36" spans="1:11" ht="24.75" customHeight="1">
      <c r="A36" s="11">
        <v>28</v>
      </c>
      <c r="B36" s="18" t="s">
        <v>28</v>
      </c>
      <c r="C36" s="20">
        <v>30</v>
      </c>
      <c r="D36" s="67">
        <v>101.24</v>
      </c>
      <c r="E36" s="19">
        <v>6205000</v>
      </c>
      <c r="F36" s="19">
        <f>+E36</f>
        <v>6205000</v>
      </c>
      <c r="G36" s="19"/>
      <c r="H36" s="19"/>
      <c r="I36" s="20"/>
      <c r="J36" s="41" t="s">
        <v>122</v>
      </c>
      <c r="K36" s="21"/>
    </row>
    <row r="37" spans="1:11" ht="24.75" customHeight="1">
      <c r="A37" s="11">
        <v>29</v>
      </c>
      <c r="B37" s="18" t="s">
        <v>29</v>
      </c>
      <c r="C37" s="20">
        <v>106</v>
      </c>
      <c r="D37" s="67">
        <v>386.0879</v>
      </c>
      <c r="E37" s="19">
        <v>23308000</v>
      </c>
      <c r="F37" s="19">
        <f>+E37</f>
        <v>23308000</v>
      </c>
      <c r="G37" s="19">
        <v>23434364</v>
      </c>
      <c r="H37" s="19" t="s">
        <v>534</v>
      </c>
      <c r="I37" s="20"/>
      <c r="J37" s="41" t="s">
        <v>110</v>
      </c>
      <c r="K37" s="21"/>
    </row>
    <row r="38" spans="1:11" ht="24.75" customHeight="1">
      <c r="A38" s="11">
        <v>30</v>
      </c>
      <c r="B38" s="18" t="s">
        <v>30</v>
      </c>
      <c r="C38" s="22">
        <v>585</v>
      </c>
      <c r="D38" s="68">
        <v>302.075</v>
      </c>
      <c r="E38" s="19">
        <v>86134648</v>
      </c>
      <c r="F38" s="19">
        <f>14493210+46173077+20781538</f>
        <v>81447825</v>
      </c>
      <c r="G38" s="19">
        <v>81447825</v>
      </c>
      <c r="H38" s="19" t="s">
        <v>460</v>
      </c>
      <c r="I38" s="20"/>
      <c r="J38" s="41" t="s">
        <v>128</v>
      </c>
      <c r="K38" s="21"/>
    </row>
    <row r="39" spans="1:11" ht="24.75" customHeight="1">
      <c r="A39" s="11">
        <v>31</v>
      </c>
      <c r="B39" s="18" t="s">
        <v>31</v>
      </c>
      <c r="C39" s="20">
        <v>42</v>
      </c>
      <c r="D39" s="67">
        <v>160.58</v>
      </c>
      <c r="E39" s="84">
        <v>9171390</v>
      </c>
      <c r="F39" s="19">
        <f>+D39*1490000/22-D39*1490000*0.105/22</f>
        <v>9733702.681818182</v>
      </c>
      <c r="G39" s="19">
        <v>9794000</v>
      </c>
      <c r="H39" s="19" t="s">
        <v>536</v>
      </c>
      <c r="I39" s="20"/>
      <c r="J39" s="41"/>
      <c r="K39" s="21"/>
    </row>
    <row r="40" spans="1:11" ht="24.75" customHeight="1">
      <c r="A40" s="11">
        <v>32</v>
      </c>
      <c r="B40" s="18" t="s">
        <v>32</v>
      </c>
      <c r="C40" s="20">
        <v>26</v>
      </c>
      <c r="D40" s="67">
        <v>109.37</v>
      </c>
      <c r="E40" s="19">
        <v>6696000</v>
      </c>
      <c r="F40" s="19">
        <f>+E40</f>
        <v>6696000</v>
      </c>
      <c r="G40" s="19">
        <v>6696000</v>
      </c>
      <c r="H40" s="19" t="s">
        <v>535</v>
      </c>
      <c r="I40" s="20"/>
      <c r="J40" s="41" t="s">
        <v>104</v>
      </c>
      <c r="K40" s="21"/>
    </row>
    <row r="41" spans="1:11" ht="24.75" customHeight="1">
      <c r="A41" s="11">
        <v>33</v>
      </c>
      <c r="B41" s="18" t="s">
        <v>33</v>
      </c>
      <c r="C41" s="20">
        <v>23</v>
      </c>
      <c r="D41" s="67">
        <v>92.83</v>
      </c>
      <c r="E41" s="19">
        <v>5680000</v>
      </c>
      <c r="F41" s="19">
        <f>+E41</f>
        <v>5680000</v>
      </c>
      <c r="G41" s="19">
        <v>5680000</v>
      </c>
      <c r="H41" s="19" t="s">
        <v>513</v>
      </c>
      <c r="I41" s="20"/>
      <c r="J41" s="41" t="s">
        <v>98</v>
      </c>
      <c r="K41" s="21"/>
    </row>
    <row r="42" spans="1:11" ht="24.75" customHeight="1">
      <c r="A42" s="11">
        <v>34</v>
      </c>
      <c r="B42" s="18" t="s">
        <v>135</v>
      </c>
      <c r="C42" s="20">
        <v>22</v>
      </c>
      <c r="D42" s="67">
        <v>93.21</v>
      </c>
      <c r="E42" s="19">
        <v>5713000</v>
      </c>
      <c r="F42" s="19">
        <f>+E42</f>
        <v>5713000</v>
      </c>
      <c r="G42" s="19">
        <v>5780000</v>
      </c>
      <c r="H42" s="19" t="s">
        <v>555</v>
      </c>
      <c r="I42" s="20"/>
      <c r="K42" s="21"/>
    </row>
    <row r="43" spans="1:11" ht="24.75" customHeight="1">
      <c r="A43" s="11">
        <v>35</v>
      </c>
      <c r="B43" s="18" t="s">
        <v>138</v>
      </c>
      <c r="C43" s="20">
        <v>15</v>
      </c>
      <c r="D43" s="67">
        <v>59.7</v>
      </c>
      <c r="E43" s="19">
        <v>3468000</v>
      </c>
      <c r="F43" s="19">
        <f>+D43*1490000/22-D43*1490000*0.105/22</f>
        <v>3618769.7727272725</v>
      </c>
      <c r="G43" s="19">
        <v>3285000</v>
      </c>
      <c r="H43" s="19" t="s">
        <v>496</v>
      </c>
      <c r="I43" s="20"/>
      <c r="J43" s="41" t="s">
        <v>101</v>
      </c>
      <c r="K43" s="21"/>
    </row>
    <row r="44" spans="1:11" ht="24.75" customHeight="1">
      <c r="A44" s="11">
        <v>36</v>
      </c>
      <c r="B44" s="18" t="s">
        <v>35</v>
      </c>
      <c r="C44" s="20">
        <v>15</v>
      </c>
      <c r="D44" s="67">
        <v>62.29</v>
      </c>
      <c r="E44" s="19">
        <v>3580000</v>
      </c>
      <c r="F44" s="19">
        <f>+D44*1490000/22-D44*1490000*0.105/22</f>
        <v>3775764.9772727275</v>
      </c>
      <c r="G44" s="19">
        <v>4260000</v>
      </c>
      <c r="H44" s="19" t="s">
        <v>493</v>
      </c>
      <c r="I44" s="20"/>
      <c r="J44" s="41" t="s">
        <v>100</v>
      </c>
      <c r="K44" s="21"/>
    </row>
    <row r="45" spans="1:11" ht="24.75" customHeight="1">
      <c r="A45" s="11">
        <v>37</v>
      </c>
      <c r="B45" s="18" t="s">
        <v>36</v>
      </c>
      <c r="C45" s="20">
        <v>15</v>
      </c>
      <c r="D45" s="67">
        <v>64.01</v>
      </c>
      <c r="E45" s="19">
        <v>3917000</v>
      </c>
      <c r="F45" s="19">
        <f>+E45</f>
        <v>3917000</v>
      </c>
      <c r="G45" s="19">
        <v>3917000</v>
      </c>
      <c r="H45" s="19" t="s">
        <v>465</v>
      </c>
      <c r="I45" s="20"/>
      <c r="K45" s="21"/>
    </row>
    <row r="46" spans="1:11" ht="24.75" customHeight="1">
      <c r="A46" s="11">
        <v>38</v>
      </c>
      <c r="B46" s="18" t="s">
        <v>131</v>
      </c>
      <c r="C46" s="22">
        <v>20</v>
      </c>
      <c r="D46" s="68">
        <v>79.29</v>
      </c>
      <c r="E46" s="19">
        <v>4849655</v>
      </c>
      <c r="F46" s="19">
        <f>+E46</f>
        <v>4849655</v>
      </c>
      <c r="G46" s="19">
        <v>4860000</v>
      </c>
      <c r="H46" s="19" t="s">
        <v>1653</v>
      </c>
      <c r="I46" s="20"/>
      <c r="J46" s="41" t="s">
        <v>117</v>
      </c>
      <c r="K46" s="21"/>
    </row>
    <row r="47" spans="1:11" ht="24.75" customHeight="1">
      <c r="A47" s="11">
        <v>39</v>
      </c>
      <c r="B47" s="18" t="s">
        <v>38</v>
      </c>
      <c r="C47" s="22">
        <v>17</v>
      </c>
      <c r="D47" s="68">
        <v>68.2</v>
      </c>
      <c r="E47" s="19">
        <v>4180000</v>
      </c>
      <c r="F47" s="19">
        <f>+E47</f>
        <v>4180000</v>
      </c>
      <c r="G47" s="19">
        <v>4330000</v>
      </c>
      <c r="H47" s="19" t="s">
        <v>591</v>
      </c>
      <c r="I47" s="20"/>
      <c r="J47" s="41"/>
      <c r="K47" s="21"/>
    </row>
    <row r="48" spans="1:11" ht="24.75" customHeight="1">
      <c r="A48" s="11">
        <v>40</v>
      </c>
      <c r="B48" s="18" t="s">
        <v>39</v>
      </c>
      <c r="C48" s="22">
        <v>11</v>
      </c>
      <c r="D48" s="68">
        <v>45</v>
      </c>
      <c r="E48" s="19">
        <v>2754139</v>
      </c>
      <c r="F48" s="19">
        <f>+E48</f>
        <v>2754139</v>
      </c>
      <c r="G48" s="19">
        <v>3172000</v>
      </c>
      <c r="H48" s="19" t="s">
        <v>477</v>
      </c>
      <c r="I48" s="20"/>
      <c r="J48" s="41" t="s">
        <v>396</v>
      </c>
      <c r="K48" s="21"/>
    </row>
    <row r="49" spans="1:11" ht="24.75" customHeight="1">
      <c r="A49" s="11">
        <v>41</v>
      </c>
      <c r="B49" s="18" t="s">
        <v>40</v>
      </c>
      <c r="C49" s="20">
        <v>18</v>
      </c>
      <c r="D49" s="67">
        <v>62.07</v>
      </c>
      <c r="E49" s="19">
        <v>3804000</v>
      </c>
      <c r="F49" s="19">
        <f aca="true" t="shared" si="1" ref="F49:F54">+E49</f>
        <v>3804000</v>
      </c>
      <c r="G49" s="19">
        <v>3150000</v>
      </c>
      <c r="H49" s="19" t="s">
        <v>538</v>
      </c>
      <c r="I49" s="20"/>
      <c r="J49" s="41" t="s">
        <v>114</v>
      </c>
      <c r="K49" s="21"/>
    </row>
    <row r="50" spans="1:11" ht="24.75" customHeight="1">
      <c r="A50" s="11">
        <v>42</v>
      </c>
      <c r="B50" s="18" t="s">
        <v>41</v>
      </c>
      <c r="C50" s="22">
        <v>27</v>
      </c>
      <c r="D50" s="68">
        <f>76.94+18.2618</f>
        <v>95.20179999999999</v>
      </c>
      <c r="E50" s="19">
        <v>5960000</v>
      </c>
      <c r="F50" s="19">
        <f t="shared" si="1"/>
        <v>5960000</v>
      </c>
      <c r="G50" s="19">
        <v>5960000</v>
      </c>
      <c r="H50" s="19" t="s">
        <v>591</v>
      </c>
      <c r="I50" s="20"/>
      <c r="J50" s="41" t="s">
        <v>103</v>
      </c>
      <c r="K50" s="21"/>
    </row>
    <row r="51" spans="1:11" ht="24.75" customHeight="1">
      <c r="A51" s="11">
        <v>43</v>
      </c>
      <c r="B51" s="18" t="s">
        <v>42</v>
      </c>
      <c r="C51" s="22">
        <v>10</v>
      </c>
      <c r="D51" s="68">
        <v>37.41</v>
      </c>
      <c r="E51" s="19">
        <v>2419363</v>
      </c>
      <c r="F51" s="19">
        <f t="shared" si="1"/>
        <v>2419363</v>
      </c>
      <c r="G51" s="19">
        <v>2420000</v>
      </c>
      <c r="H51" s="19" t="s">
        <v>461</v>
      </c>
      <c r="I51" s="20"/>
      <c r="J51" s="41" t="s">
        <v>107</v>
      </c>
      <c r="K51" s="21"/>
    </row>
    <row r="52" spans="1:11" ht="24.75" customHeight="1">
      <c r="A52" s="11">
        <v>44</v>
      </c>
      <c r="B52" s="18" t="s">
        <v>43</v>
      </c>
      <c r="C52" s="22">
        <v>6</v>
      </c>
      <c r="D52" s="68">
        <v>22.33</v>
      </c>
      <c r="E52" s="19">
        <v>1357000</v>
      </c>
      <c r="F52" s="19">
        <f t="shared" si="1"/>
        <v>1357000</v>
      </c>
      <c r="G52" s="19">
        <v>1357000</v>
      </c>
      <c r="H52" s="19" t="s">
        <v>584</v>
      </c>
      <c r="I52" s="20"/>
      <c r="J52" s="41"/>
      <c r="K52" s="21"/>
    </row>
    <row r="53" spans="1:11" ht="24.75" customHeight="1">
      <c r="A53" s="11">
        <v>45</v>
      </c>
      <c r="B53" s="18" t="s">
        <v>44</v>
      </c>
      <c r="C53" s="22">
        <v>9</v>
      </c>
      <c r="D53" s="68">
        <v>32.62</v>
      </c>
      <c r="E53" s="19">
        <v>2000743</v>
      </c>
      <c r="F53" s="19">
        <f t="shared" si="1"/>
        <v>2000743</v>
      </c>
      <c r="G53" s="19">
        <v>2000000</v>
      </c>
      <c r="H53" s="19" t="s">
        <v>438</v>
      </c>
      <c r="I53" s="20"/>
      <c r="J53" s="41" t="s">
        <v>106</v>
      </c>
      <c r="K53" s="21"/>
    </row>
    <row r="54" spans="1:11" ht="24.75" customHeight="1">
      <c r="A54" s="11">
        <v>46</v>
      </c>
      <c r="B54" s="18" t="s">
        <v>45</v>
      </c>
      <c r="C54" s="22">
        <v>14</v>
      </c>
      <c r="D54" s="68">
        <v>47.86</v>
      </c>
      <c r="E54" s="19">
        <v>2888291</v>
      </c>
      <c r="F54" s="19">
        <f t="shared" si="1"/>
        <v>2888291</v>
      </c>
      <c r="G54" s="19"/>
      <c r="H54" s="19"/>
      <c r="I54" s="20"/>
      <c r="J54" s="41"/>
      <c r="K54" s="21"/>
    </row>
    <row r="55" spans="1:11" ht="24.75" customHeight="1">
      <c r="A55" s="11">
        <v>47</v>
      </c>
      <c r="B55" s="18" t="s">
        <v>47</v>
      </c>
      <c r="C55" s="22">
        <v>48</v>
      </c>
      <c r="D55" s="68">
        <v>187.23</v>
      </c>
      <c r="E55" s="19">
        <v>5294000</v>
      </c>
      <c r="F55" s="19">
        <f>+D55*1490000/22-D55*1490000*0.105/22</f>
        <v>11349116.65909091</v>
      </c>
      <c r="G55" s="19">
        <v>11349000</v>
      </c>
      <c r="H55" s="19" t="s">
        <v>590</v>
      </c>
      <c r="I55" s="20"/>
      <c r="J55" s="41" t="s">
        <v>115</v>
      </c>
      <c r="K55" s="21"/>
    </row>
    <row r="56" spans="1:11" ht="33">
      <c r="A56" s="11">
        <v>48</v>
      </c>
      <c r="B56" s="18" t="s">
        <v>49</v>
      </c>
      <c r="C56" s="20">
        <v>89</v>
      </c>
      <c r="D56" s="67">
        <v>333.2</v>
      </c>
      <c r="E56" s="19">
        <v>20197221</v>
      </c>
      <c r="F56" s="19">
        <f>+D56*1490000/22-D56*1490000*0.105/22</f>
        <v>20197220.90909091</v>
      </c>
      <c r="G56" s="19">
        <v>20197221</v>
      </c>
      <c r="H56" s="19" t="s">
        <v>489</v>
      </c>
      <c r="I56" s="20"/>
      <c r="J56" s="41"/>
      <c r="K56" s="21"/>
    </row>
    <row r="57" spans="1:11" ht="21.75" customHeight="1">
      <c r="A57" s="11">
        <v>49</v>
      </c>
      <c r="B57" s="18" t="s">
        <v>424</v>
      </c>
      <c r="C57" s="20">
        <v>75</v>
      </c>
      <c r="D57" s="67">
        <v>254.285</v>
      </c>
      <c r="E57" s="19">
        <v>17222000</v>
      </c>
      <c r="F57" s="19">
        <f>+D57*1490000/22-D57*1490000*0.105/22</f>
        <v>15413716.44318182</v>
      </c>
      <c r="G57" s="19"/>
      <c r="H57" s="19"/>
      <c r="I57" s="20"/>
      <c r="J57" s="41"/>
      <c r="K57" s="21"/>
    </row>
    <row r="58" spans="1:11" ht="24.75" customHeight="1">
      <c r="A58" s="11">
        <v>50</v>
      </c>
      <c r="B58" s="18" t="s">
        <v>37</v>
      </c>
      <c r="C58" s="20">
        <v>41</v>
      </c>
      <c r="D58" s="67">
        <v>171.69</v>
      </c>
      <c r="E58" s="19">
        <v>10407145</v>
      </c>
      <c r="F58" s="19">
        <f>+D58*1490000/22-D58*1490000*0.105/22</f>
        <v>10407145.431818182</v>
      </c>
      <c r="G58" s="19">
        <v>10407000</v>
      </c>
      <c r="H58" s="19" t="s">
        <v>1665</v>
      </c>
      <c r="I58" s="20"/>
      <c r="J58" s="41" t="s">
        <v>111</v>
      </c>
      <c r="K58" s="21"/>
    </row>
    <row r="59" spans="1:11" ht="24.75" customHeight="1">
      <c r="A59" s="11">
        <v>51</v>
      </c>
      <c r="B59" s="18" t="s">
        <v>34</v>
      </c>
      <c r="C59" s="22">
        <v>16</v>
      </c>
      <c r="D59" s="68">
        <v>68.15</v>
      </c>
      <c r="E59" s="19">
        <v>4168000</v>
      </c>
      <c r="F59" s="19">
        <f>+E59</f>
        <v>4168000</v>
      </c>
      <c r="G59" s="19">
        <v>3773000</v>
      </c>
      <c r="H59" s="19" t="s">
        <v>578</v>
      </c>
      <c r="I59" s="20"/>
      <c r="J59" s="41" t="s">
        <v>121</v>
      </c>
      <c r="K59" s="21"/>
    </row>
    <row r="60" spans="1:11" ht="24.75" customHeight="1">
      <c r="A60" s="11">
        <v>52</v>
      </c>
      <c r="B60" s="18" t="s">
        <v>48</v>
      </c>
      <c r="C60" s="22">
        <v>31</v>
      </c>
      <c r="D60" s="68">
        <v>97.39</v>
      </c>
      <c r="E60" s="19">
        <v>4329148</v>
      </c>
      <c r="F60" s="19">
        <f>+D60*1490000/22-D60*1490000*0.105/22</f>
        <v>5903383.386363637</v>
      </c>
      <c r="G60" s="19">
        <v>5903000</v>
      </c>
      <c r="H60" s="19" t="s">
        <v>591</v>
      </c>
      <c r="I60" s="20"/>
      <c r="J60" s="41" t="s">
        <v>125</v>
      </c>
      <c r="K60" s="21"/>
    </row>
    <row r="61" spans="1:11" ht="24.75" customHeight="1">
      <c r="A61" s="11">
        <v>53</v>
      </c>
      <c r="B61" s="18" t="s">
        <v>46</v>
      </c>
      <c r="C61" s="22">
        <v>65</v>
      </c>
      <c r="D61" s="68">
        <v>215.1</v>
      </c>
      <c r="E61" s="19">
        <v>11345998</v>
      </c>
      <c r="F61" s="19">
        <f>+D61*1490000/22-D61*1490000*0.105/22</f>
        <v>13038482.045454545</v>
      </c>
      <c r="G61" s="19">
        <v>13039000</v>
      </c>
      <c r="H61" s="19" t="s">
        <v>1624</v>
      </c>
      <c r="I61" s="20"/>
      <c r="J61" s="41"/>
      <c r="K61" s="21"/>
    </row>
    <row r="62" spans="1:11" ht="33">
      <c r="A62" s="11">
        <v>54</v>
      </c>
      <c r="B62" s="18" t="s">
        <v>93</v>
      </c>
      <c r="C62" s="22">
        <v>6</v>
      </c>
      <c r="D62" s="68">
        <v>24.35</v>
      </c>
      <c r="E62" s="19">
        <v>1480000</v>
      </c>
      <c r="F62" s="19">
        <f>+E62</f>
        <v>1480000</v>
      </c>
      <c r="G62" s="19">
        <v>1480000</v>
      </c>
      <c r="H62" s="19" t="s">
        <v>490</v>
      </c>
      <c r="I62" s="20"/>
      <c r="J62" s="41"/>
      <c r="K62" s="21"/>
    </row>
    <row r="63" spans="1:11" ht="24.75" customHeight="1">
      <c r="A63" s="11">
        <v>55</v>
      </c>
      <c r="B63" s="18" t="s">
        <v>139</v>
      </c>
      <c r="C63" s="22">
        <v>12</v>
      </c>
      <c r="D63" s="68">
        <v>44.26</v>
      </c>
      <c r="E63" s="19">
        <v>2502000</v>
      </c>
      <c r="F63" s="19">
        <f>+D63*1490000/22-D63*1490000*0.105/22</f>
        <v>2682860.1363636362</v>
      </c>
      <c r="G63" s="19"/>
      <c r="H63" s="19"/>
      <c r="I63" s="20"/>
      <c r="J63" s="41" t="s">
        <v>120</v>
      </c>
      <c r="K63" s="21"/>
    </row>
    <row r="64" spans="1:11" ht="24.75" customHeight="1">
      <c r="A64" s="11">
        <v>56</v>
      </c>
      <c r="B64" s="18" t="s">
        <v>132</v>
      </c>
      <c r="C64" s="22">
        <v>227</v>
      </c>
      <c r="D64" s="68">
        <v>836.337</v>
      </c>
      <c r="E64" s="19">
        <v>50695000</v>
      </c>
      <c r="F64" s="19">
        <f>+E64</f>
        <v>50695000</v>
      </c>
      <c r="G64" s="19">
        <v>50695000</v>
      </c>
      <c r="H64" s="19" t="s">
        <v>461</v>
      </c>
      <c r="I64" s="20"/>
      <c r="J64" s="41"/>
      <c r="K64" s="21"/>
    </row>
    <row r="65" spans="1:11" ht="24.75" customHeight="1">
      <c r="A65" s="11">
        <v>57</v>
      </c>
      <c r="B65" s="18" t="s">
        <v>94</v>
      </c>
      <c r="C65" s="22">
        <v>21</v>
      </c>
      <c r="D65" s="68">
        <v>90.34</v>
      </c>
      <c r="E65" s="19">
        <v>4418482</v>
      </c>
      <c r="F65" s="19">
        <f>+D65*1490000/22-D65*1490000*0.105/22</f>
        <v>5476041.2272727275</v>
      </c>
      <c r="G65" s="19">
        <v>5470006</v>
      </c>
      <c r="H65" s="19" t="s">
        <v>575</v>
      </c>
      <c r="I65" s="20"/>
      <c r="J65" s="41" t="s">
        <v>126</v>
      </c>
      <c r="K65" s="21"/>
    </row>
    <row r="66" spans="1:11" ht="24.75" customHeight="1">
      <c r="A66" s="11">
        <v>58</v>
      </c>
      <c r="B66" s="18" t="s">
        <v>95</v>
      </c>
      <c r="C66" s="22">
        <v>29</v>
      </c>
      <c r="D66" s="68">
        <v>90.02</v>
      </c>
      <c r="E66" s="19">
        <v>7813500</v>
      </c>
      <c r="F66" s="19">
        <f>+D66*1490000/22-D66*1490000*0.105/22</f>
        <v>5456644.136363637</v>
      </c>
      <c r="G66" s="19">
        <v>5450000</v>
      </c>
      <c r="H66" s="19" t="s">
        <v>578</v>
      </c>
      <c r="I66" s="20"/>
      <c r="J66" s="41" t="s">
        <v>99</v>
      </c>
      <c r="K66" s="21"/>
    </row>
    <row r="67" spans="1:11" ht="24.75" customHeight="1">
      <c r="A67" s="11">
        <v>59</v>
      </c>
      <c r="B67" s="18" t="s">
        <v>96</v>
      </c>
      <c r="C67" s="22">
        <v>39</v>
      </c>
      <c r="D67" s="68">
        <v>108.8</v>
      </c>
      <c r="E67" s="19">
        <v>6521700</v>
      </c>
      <c r="F67" s="19">
        <f>+E67</f>
        <v>6521700</v>
      </c>
      <c r="G67" s="19"/>
      <c r="H67" s="19"/>
      <c r="I67" s="20"/>
      <c r="J67" s="41" t="s">
        <v>129</v>
      </c>
      <c r="K67" s="21"/>
    </row>
    <row r="68" spans="1:11" s="86" customFormat="1" ht="24.75" customHeight="1">
      <c r="A68" s="11">
        <v>60</v>
      </c>
      <c r="B68" s="18" t="s">
        <v>97</v>
      </c>
      <c r="C68" s="22">
        <v>436</v>
      </c>
      <c r="D68" s="68">
        <v>2193.67</v>
      </c>
      <c r="E68" s="19">
        <v>105437687</v>
      </c>
      <c r="F68" s="19">
        <f>+D68*1490000/22-D68*1490000*0.105/22</f>
        <v>132971301.29545456</v>
      </c>
      <c r="G68" s="19">
        <v>132972000</v>
      </c>
      <c r="H68" s="19" t="s">
        <v>555</v>
      </c>
      <c r="I68" s="20"/>
      <c r="J68" s="85"/>
      <c r="K68" s="21"/>
    </row>
    <row r="69" spans="1:10" ht="24.75" customHeight="1">
      <c r="A69" s="11">
        <v>61</v>
      </c>
      <c r="B69" s="18" t="s">
        <v>605</v>
      </c>
      <c r="C69" s="20">
        <f>45+16</f>
        <v>61</v>
      </c>
      <c r="D69" s="67">
        <f>161.256+47.78</f>
        <v>209.036</v>
      </c>
      <c r="E69" s="19">
        <f>9884000+2930000</f>
        <v>12814000</v>
      </c>
      <c r="F69" s="19">
        <f>+E69</f>
        <v>12814000</v>
      </c>
      <c r="G69" s="19">
        <v>12815000</v>
      </c>
      <c r="H69" s="19" t="s">
        <v>1651</v>
      </c>
      <c r="I69" s="20"/>
      <c r="J69" s="41" t="s">
        <v>606</v>
      </c>
    </row>
    <row r="70" spans="1:10" ht="33">
      <c r="A70" s="11">
        <v>62</v>
      </c>
      <c r="B70" s="18" t="s">
        <v>566</v>
      </c>
      <c r="C70" s="20">
        <v>26</v>
      </c>
      <c r="D70" s="67">
        <v>59.97</v>
      </c>
      <c r="E70" s="19">
        <v>3263000</v>
      </c>
      <c r="F70" s="19">
        <f>+D70*1490000/22-D70*1490000*0.105/22</f>
        <v>3635136.0681818184</v>
      </c>
      <c r="G70" s="19">
        <v>3635136</v>
      </c>
      <c r="H70" s="19" t="s">
        <v>565</v>
      </c>
      <c r="I70" s="20"/>
      <c r="J70" s="41" t="s">
        <v>607</v>
      </c>
    </row>
    <row r="71" spans="1:9" ht="24.75" customHeight="1">
      <c r="A71" s="11">
        <v>63</v>
      </c>
      <c r="B71" s="18" t="s">
        <v>608</v>
      </c>
      <c r="C71" s="20">
        <v>43</v>
      </c>
      <c r="D71" s="67">
        <v>172.05</v>
      </c>
      <c r="E71" s="19">
        <v>10644000</v>
      </c>
      <c r="F71" s="19">
        <f>+E71</f>
        <v>10644000</v>
      </c>
      <c r="G71" s="19">
        <v>10644000</v>
      </c>
      <c r="H71" s="19" t="s">
        <v>1627</v>
      </c>
      <c r="I71" s="20"/>
    </row>
    <row r="72" spans="1:10" ht="24.75" customHeight="1">
      <c r="A72" s="11">
        <v>64</v>
      </c>
      <c r="B72" s="18" t="s">
        <v>609</v>
      </c>
      <c r="C72" s="22">
        <v>9</v>
      </c>
      <c r="D72" s="68">
        <v>42.8781</v>
      </c>
      <c r="E72" s="19">
        <v>2627948</v>
      </c>
      <c r="F72" s="19">
        <f>+E72</f>
        <v>2627948</v>
      </c>
      <c r="G72" s="19"/>
      <c r="H72" s="19"/>
      <c r="I72" s="20"/>
      <c r="J72" s="41"/>
    </row>
    <row r="73" spans="1:10" ht="24.75" customHeight="1">
      <c r="A73" s="11">
        <v>65</v>
      </c>
      <c r="B73" s="18" t="s">
        <v>610</v>
      </c>
      <c r="C73" s="22">
        <v>330</v>
      </c>
      <c r="D73" s="68">
        <v>1989.27</v>
      </c>
      <c r="E73" s="19">
        <v>123949000</v>
      </c>
      <c r="F73" s="19">
        <f>+E73</f>
        <v>123949000</v>
      </c>
      <c r="G73" s="19">
        <v>123949000</v>
      </c>
      <c r="H73" s="19" t="s">
        <v>1661</v>
      </c>
      <c r="I73" s="20"/>
      <c r="J73" s="41" t="s">
        <v>611</v>
      </c>
    </row>
    <row r="74" spans="1:10" ht="33">
      <c r="A74" s="11">
        <v>66</v>
      </c>
      <c r="B74" s="18" t="s">
        <v>612</v>
      </c>
      <c r="C74" s="22">
        <v>26</v>
      </c>
      <c r="D74" s="68">
        <v>86.08</v>
      </c>
      <c r="E74" s="19">
        <v>4275307</v>
      </c>
      <c r="F74" s="19">
        <f>+D74*1490000/22-D74*1490000*0.105/22</f>
        <v>5217817.454545455</v>
      </c>
      <c r="G74" s="19">
        <v>4275000</v>
      </c>
      <c r="H74" s="19" t="s">
        <v>1631</v>
      </c>
      <c r="I74" s="20"/>
      <c r="J74" s="41"/>
    </row>
    <row r="75" spans="1:10" ht="24.75" customHeight="1">
      <c r="A75" s="11">
        <v>67</v>
      </c>
      <c r="B75" s="18" t="s">
        <v>552</v>
      </c>
      <c r="C75" s="22">
        <v>33</v>
      </c>
      <c r="D75" s="68">
        <v>128.25</v>
      </c>
      <c r="E75" s="19">
        <v>7774600</v>
      </c>
      <c r="F75" s="19">
        <f>+E75</f>
        <v>7774600</v>
      </c>
      <c r="G75" s="19">
        <v>7774600</v>
      </c>
      <c r="H75" s="19" t="s">
        <v>553</v>
      </c>
      <c r="I75" s="20"/>
      <c r="J75" s="41" t="s">
        <v>613</v>
      </c>
    </row>
    <row r="76" spans="1:10" ht="24.75" customHeight="1">
      <c r="A76" s="11">
        <v>68</v>
      </c>
      <c r="B76" s="18" t="s">
        <v>563</v>
      </c>
      <c r="C76" s="22">
        <v>9</v>
      </c>
      <c r="D76" s="68">
        <v>39.01</v>
      </c>
      <c r="E76" s="19">
        <v>2364892</v>
      </c>
      <c r="F76" s="19">
        <f>+E76</f>
        <v>2364892</v>
      </c>
      <c r="G76" s="19">
        <v>2365000</v>
      </c>
      <c r="H76" s="19" t="s">
        <v>558</v>
      </c>
      <c r="I76" s="20"/>
      <c r="J76" s="41"/>
    </row>
    <row r="77" spans="1:10" ht="24.75" customHeight="1">
      <c r="A77" s="11">
        <v>69</v>
      </c>
      <c r="B77" s="18" t="s">
        <v>581</v>
      </c>
      <c r="C77" s="22">
        <v>94</v>
      </c>
      <c r="D77" s="68">
        <v>354</v>
      </c>
      <c r="E77" s="19"/>
      <c r="F77" s="19">
        <f>+D77*1490000/22-D77*1490000*0.105/22</f>
        <v>21458031.81818182</v>
      </c>
      <c r="G77" s="19">
        <v>21459000</v>
      </c>
      <c r="H77" s="19" t="s">
        <v>582</v>
      </c>
      <c r="I77" s="20"/>
      <c r="J77" s="41"/>
    </row>
    <row r="78" spans="1:10" ht="24.75" customHeight="1">
      <c r="A78" s="11">
        <v>70</v>
      </c>
      <c r="B78" s="18" t="s">
        <v>550</v>
      </c>
      <c r="C78" s="22">
        <v>4</v>
      </c>
      <c r="D78" s="68">
        <v>15.03</v>
      </c>
      <c r="E78" s="19"/>
      <c r="F78" s="19">
        <f>+D78*1490000/22-D78*1490000*0.105/22</f>
        <v>911057.1136363636</v>
      </c>
      <c r="G78" s="19">
        <v>911000</v>
      </c>
      <c r="H78" s="19" t="s">
        <v>551</v>
      </c>
      <c r="I78" s="20"/>
      <c r="J78" s="41"/>
    </row>
    <row r="79" spans="1:11" s="101" customFormat="1" ht="24.75" customHeight="1">
      <c r="A79" s="132" t="s">
        <v>427</v>
      </c>
      <c r="B79" s="133" t="s">
        <v>443</v>
      </c>
      <c r="C79" s="15"/>
      <c r="D79" s="65"/>
      <c r="E79" s="99"/>
      <c r="F79" s="99"/>
      <c r="G79" s="99"/>
      <c r="H79" s="99"/>
      <c r="I79" s="16"/>
      <c r="J79" s="39"/>
      <c r="K79" s="100"/>
    </row>
    <row r="80" spans="1:11" s="86" customFormat="1" ht="24.75" customHeight="1">
      <c r="A80" s="11">
        <v>1</v>
      </c>
      <c r="B80" s="18" t="s">
        <v>437</v>
      </c>
      <c r="C80" s="22"/>
      <c r="D80" s="68"/>
      <c r="E80" s="19"/>
      <c r="F80" s="19"/>
      <c r="G80" s="19">
        <v>5880000</v>
      </c>
      <c r="H80" s="19" t="s">
        <v>436</v>
      </c>
      <c r="I80" s="20"/>
      <c r="J80" s="85"/>
      <c r="K80" s="21"/>
    </row>
    <row r="81" spans="1:9" ht="24.75" customHeight="1">
      <c r="A81" s="11">
        <v>2</v>
      </c>
      <c r="B81" s="18" t="s">
        <v>440</v>
      </c>
      <c r="C81" s="22"/>
      <c r="D81" s="68"/>
      <c r="E81" s="19"/>
      <c r="F81" s="19"/>
      <c r="G81" s="19">
        <v>2980000</v>
      </c>
      <c r="H81" s="19" t="s">
        <v>439</v>
      </c>
      <c r="I81" s="20"/>
    </row>
    <row r="82" spans="1:9" ht="24.75" customHeight="1">
      <c r="A82" s="11">
        <v>3</v>
      </c>
      <c r="B82" s="18" t="s">
        <v>441</v>
      </c>
      <c r="C82" s="22"/>
      <c r="D82" s="68"/>
      <c r="E82" s="19"/>
      <c r="F82" s="19"/>
      <c r="G82" s="19">
        <v>5734500</v>
      </c>
      <c r="H82" s="19" t="s">
        <v>439</v>
      </c>
      <c r="I82" s="20"/>
    </row>
    <row r="83" spans="1:9" ht="24.75" customHeight="1">
      <c r="A83" s="11">
        <v>4</v>
      </c>
      <c r="B83" s="18" t="s">
        <v>466</v>
      </c>
      <c r="C83" s="20"/>
      <c r="D83" s="67"/>
      <c r="E83" s="20"/>
      <c r="F83" s="20"/>
      <c r="G83" s="19">
        <v>2425000</v>
      </c>
      <c r="H83" s="19" t="s">
        <v>465</v>
      </c>
      <c r="I83" s="20"/>
    </row>
    <row r="84" spans="1:9" ht="24.75" customHeight="1">
      <c r="A84" s="11">
        <v>5</v>
      </c>
      <c r="B84" s="18" t="s">
        <v>468</v>
      </c>
      <c r="C84" s="20"/>
      <c r="D84" s="67"/>
      <c r="E84" s="20"/>
      <c r="F84" s="20"/>
      <c r="G84" s="19">
        <v>2373000</v>
      </c>
      <c r="H84" s="19" t="s">
        <v>467</v>
      </c>
      <c r="I84" s="20"/>
    </row>
    <row r="85" spans="1:9" ht="33">
      <c r="A85" s="11">
        <v>6</v>
      </c>
      <c r="B85" s="18" t="s">
        <v>469</v>
      </c>
      <c r="C85" s="20"/>
      <c r="D85" s="67"/>
      <c r="E85" s="20"/>
      <c r="F85" s="20"/>
      <c r="G85" s="19">
        <v>2851494</v>
      </c>
      <c r="H85" s="19" t="s">
        <v>467</v>
      </c>
      <c r="I85" s="20"/>
    </row>
    <row r="86" spans="1:9" ht="24.75" customHeight="1">
      <c r="A86" s="11">
        <v>7</v>
      </c>
      <c r="B86" s="18" t="s">
        <v>470</v>
      </c>
      <c r="C86" s="20"/>
      <c r="D86" s="67"/>
      <c r="E86" s="20"/>
      <c r="F86" s="20"/>
      <c r="G86" s="19">
        <v>10400000</v>
      </c>
      <c r="H86" s="19" t="s">
        <v>467</v>
      </c>
      <c r="I86" s="20"/>
    </row>
    <row r="87" spans="1:9" ht="24.75" customHeight="1">
      <c r="A87" s="11">
        <v>8</v>
      </c>
      <c r="B87" s="18" t="s">
        <v>473</v>
      </c>
      <c r="C87" s="20"/>
      <c r="D87" s="67"/>
      <c r="E87" s="20"/>
      <c r="F87" s="20"/>
      <c r="G87" s="19">
        <v>14467000</v>
      </c>
      <c r="H87" s="19" t="s">
        <v>474</v>
      </c>
      <c r="I87" s="20"/>
    </row>
    <row r="88" spans="1:9" ht="33">
      <c r="A88" s="11">
        <v>9</v>
      </c>
      <c r="B88" s="18" t="s">
        <v>475</v>
      </c>
      <c r="C88" s="20"/>
      <c r="D88" s="67"/>
      <c r="E88" s="20"/>
      <c r="F88" s="20"/>
      <c r="G88" s="19">
        <f>45790000+33000000</f>
        <v>78790000</v>
      </c>
      <c r="H88" s="84" t="s">
        <v>1609</v>
      </c>
      <c r="I88" s="20"/>
    </row>
    <row r="89" spans="1:9" ht="24.75" customHeight="1">
      <c r="A89" s="11">
        <v>10</v>
      </c>
      <c r="B89" s="18" t="s">
        <v>479</v>
      </c>
      <c r="C89" s="20"/>
      <c r="D89" s="67"/>
      <c r="E89" s="20"/>
      <c r="F89" s="20"/>
      <c r="G89" s="19">
        <v>40309580</v>
      </c>
      <c r="H89" s="19" t="s">
        <v>477</v>
      </c>
      <c r="I89" s="20"/>
    </row>
    <row r="90" spans="1:9" ht="24.75" customHeight="1">
      <c r="A90" s="11">
        <v>11</v>
      </c>
      <c r="B90" s="18" t="s">
        <v>480</v>
      </c>
      <c r="C90" s="20"/>
      <c r="D90" s="67"/>
      <c r="E90" s="20"/>
      <c r="F90" s="20"/>
      <c r="G90" s="19">
        <v>4414000</v>
      </c>
      <c r="H90" s="19" t="s">
        <v>481</v>
      </c>
      <c r="I90" s="20"/>
    </row>
    <row r="91" spans="1:9" ht="24.75" customHeight="1">
      <c r="A91" s="11">
        <v>12</v>
      </c>
      <c r="B91" s="18" t="s">
        <v>482</v>
      </c>
      <c r="C91" s="20"/>
      <c r="D91" s="67"/>
      <c r="E91" s="20"/>
      <c r="F91" s="20"/>
      <c r="G91" s="19">
        <v>14140000</v>
      </c>
      <c r="H91" s="19" t="s">
        <v>481</v>
      </c>
      <c r="I91" s="20"/>
    </row>
    <row r="92" spans="1:9" ht="24.75" customHeight="1">
      <c r="A92" s="11">
        <v>13</v>
      </c>
      <c r="B92" s="18" t="s">
        <v>483</v>
      </c>
      <c r="C92" s="20"/>
      <c r="D92" s="67"/>
      <c r="E92" s="20"/>
      <c r="F92" s="20"/>
      <c r="G92" s="19">
        <v>43270218</v>
      </c>
      <c r="H92" s="19" t="s">
        <v>481</v>
      </c>
      <c r="I92" s="20"/>
    </row>
    <row r="93" spans="1:9" ht="24.75" customHeight="1">
      <c r="A93" s="11">
        <v>14</v>
      </c>
      <c r="B93" s="18" t="s">
        <v>484</v>
      </c>
      <c r="C93" s="20"/>
      <c r="D93" s="67"/>
      <c r="E93" s="20"/>
      <c r="F93" s="20"/>
      <c r="G93" s="19">
        <v>5440000</v>
      </c>
      <c r="H93" s="19" t="s">
        <v>481</v>
      </c>
      <c r="I93" s="20"/>
    </row>
    <row r="94" spans="1:9" ht="24.75" customHeight="1">
      <c r="A94" s="11">
        <v>15</v>
      </c>
      <c r="B94" s="18" t="s">
        <v>492</v>
      </c>
      <c r="C94" s="20"/>
      <c r="D94" s="67"/>
      <c r="E94" s="20"/>
      <c r="F94" s="20"/>
      <c r="G94" s="19">
        <v>27857132</v>
      </c>
      <c r="H94" s="19" t="s">
        <v>490</v>
      </c>
      <c r="I94" s="20"/>
    </row>
    <row r="95" spans="1:9" ht="24.75" customHeight="1">
      <c r="A95" s="11">
        <v>16</v>
      </c>
      <c r="B95" s="18" t="s">
        <v>494</v>
      </c>
      <c r="C95" s="20"/>
      <c r="D95" s="67"/>
      <c r="E95" s="20"/>
      <c r="F95" s="20"/>
      <c r="G95" s="19">
        <v>18344000</v>
      </c>
      <c r="H95" s="19" t="s">
        <v>495</v>
      </c>
      <c r="I95" s="20"/>
    </row>
    <row r="96" spans="1:9" ht="24.75" customHeight="1">
      <c r="A96" s="11">
        <v>17</v>
      </c>
      <c r="B96" s="18" t="s">
        <v>498</v>
      </c>
      <c r="C96" s="20"/>
      <c r="D96" s="67"/>
      <c r="E96" s="20"/>
      <c r="F96" s="20"/>
      <c r="G96" s="19">
        <v>40313000</v>
      </c>
      <c r="H96" s="19" t="s">
        <v>496</v>
      </c>
      <c r="I96" s="20"/>
    </row>
    <row r="97" spans="1:9" ht="24.75" customHeight="1">
      <c r="A97" s="11">
        <v>18</v>
      </c>
      <c r="B97" s="18" t="s">
        <v>499</v>
      </c>
      <c r="C97" s="20"/>
      <c r="D97" s="67"/>
      <c r="E97" s="20"/>
      <c r="F97" s="20"/>
      <c r="G97" s="19">
        <v>1143000</v>
      </c>
      <c r="H97" s="19" t="s">
        <v>500</v>
      </c>
      <c r="I97" s="20"/>
    </row>
    <row r="98" spans="1:9" ht="24.75" customHeight="1">
      <c r="A98" s="11">
        <v>19</v>
      </c>
      <c r="B98" s="18" t="s">
        <v>501</v>
      </c>
      <c r="C98" s="20"/>
      <c r="D98" s="67"/>
      <c r="E98" s="20"/>
      <c r="F98" s="20"/>
      <c r="G98" s="19">
        <v>46475422</v>
      </c>
      <c r="H98" s="19" t="s">
        <v>500</v>
      </c>
      <c r="I98" s="20"/>
    </row>
    <row r="99" spans="1:9" ht="24.75" customHeight="1">
      <c r="A99" s="11">
        <v>20</v>
      </c>
      <c r="B99" s="18" t="s">
        <v>502</v>
      </c>
      <c r="C99" s="20"/>
      <c r="D99" s="67"/>
      <c r="E99" s="20"/>
      <c r="F99" s="20"/>
      <c r="G99" s="19">
        <v>13500000</v>
      </c>
      <c r="H99" s="19" t="s">
        <v>503</v>
      </c>
      <c r="I99" s="20"/>
    </row>
    <row r="100" spans="1:9" ht="24.75" customHeight="1">
      <c r="A100" s="11">
        <v>21</v>
      </c>
      <c r="B100" s="18" t="s">
        <v>505</v>
      </c>
      <c r="C100" s="20"/>
      <c r="D100" s="67"/>
      <c r="E100" s="20"/>
      <c r="F100" s="20"/>
      <c r="G100" s="19">
        <v>50375289</v>
      </c>
      <c r="H100" s="19" t="s">
        <v>506</v>
      </c>
      <c r="I100" s="20"/>
    </row>
    <row r="101" spans="1:9" ht="24.75" customHeight="1">
      <c r="A101" s="11">
        <v>22</v>
      </c>
      <c r="B101" s="18" t="s">
        <v>512</v>
      </c>
      <c r="C101" s="20"/>
      <c r="D101" s="67"/>
      <c r="E101" s="20"/>
      <c r="F101" s="20"/>
      <c r="G101" s="19">
        <v>113103000</v>
      </c>
      <c r="H101" s="19" t="s">
        <v>508</v>
      </c>
      <c r="I101" s="20"/>
    </row>
    <row r="102" spans="1:9" ht="24.75" customHeight="1">
      <c r="A102" s="11">
        <v>23</v>
      </c>
      <c r="B102" s="18" t="s">
        <v>521</v>
      </c>
      <c r="C102" s="20"/>
      <c r="D102" s="67"/>
      <c r="E102" s="20"/>
      <c r="F102" s="20"/>
      <c r="G102" s="19">
        <v>4860000</v>
      </c>
      <c r="H102" s="19" t="s">
        <v>520</v>
      </c>
      <c r="I102" s="20"/>
    </row>
    <row r="103" spans="1:9" ht="24.75" customHeight="1">
      <c r="A103" s="11">
        <v>24</v>
      </c>
      <c r="B103" s="18" t="s">
        <v>524</v>
      </c>
      <c r="C103" s="20"/>
      <c r="D103" s="67"/>
      <c r="E103" s="20"/>
      <c r="F103" s="20"/>
      <c r="G103" s="19">
        <v>8960000</v>
      </c>
      <c r="H103" s="19" t="s">
        <v>525</v>
      </c>
      <c r="I103" s="20"/>
    </row>
    <row r="104" spans="1:9" ht="24.75" customHeight="1">
      <c r="A104" s="11">
        <v>25</v>
      </c>
      <c r="B104" s="18" t="s">
        <v>530</v>
      </c>
      <c r="C104" s="20"/>
      <c r="D104" s="67"/>
      <c r="E104" s="20"/>
      <c r="F104" s="20"/>
      <c r="G104" s="19">
        <v>9770000</v>
      </c>
      <c r="H104" s="19" t="s">
        <v>529</v>
      </c>
      <c r="I104" s="20"/>
    </row>
    <row r="105" spans="1:9" ht="24.75" customHeight="1">
      <c r="A105" s="11">
        <v>26</v>
      </c>
      <c r="B105" s="18" t="s">
        <v>561</v>
      </c>
      <c r="C105" s="20"/>
      <c r="D105" s="67"/>
      <c r="E105" s="20"/>
      <c r="F105" s="20"/>
      <c r="G105" s="19">
        <v>3600000</v>
      </c>
      <c r="H105" s="19" t="s">
        <v>558</v>
      </c>
      <c r="I105" s="20"/>
    </row>
    <row r="106" spans="1:9" ht="24.75" customHeight="1">
      <c r="A106" s="11">
        <v>27</v>
      </c>
      <c r="B106" s="18" t="s">
        <v>583</v>
      </c>
      <c r="C106" s="20"/>
      <c r="D106" s="67"/>
      <c r="E106" s="20"/>
      <c r="F106" s="20"/>
      <c r="G106" s="19">
        <v>1500000</v>
      </c>
      <c r="H106" s="19" t="s">
        <v>584</v>
      </c>
      <c r="I106" s="20"/>
    </row>
    <row r="107" spans="1:9" ht="24.75" customHeight="1">
      <c r="A107" s="11">
        <v>28</v>
      </c>
      <c r="B107" s="18" t="s">
        <v>466</v>
      </c>
      <c r="C107" s="20"/>
      <c r="D107" s="67"/>
      <c r="E107" s="20"/>
      <c r="F107" s="20"/>
      <c r="G107" s="19">
        <v>2425000</v>
      </c>
      <c r="H107" s="19" t="s">
        <v>584</v>
      </c>
      <c r="I107" s="20"/>
    </row>
    <row r="108" spans="1:9" ht="24.75" customHeight="1">
      <c r="A108" s="11">
        <v>29</v>
      </c>
      <c r="B108" s="18" t="s">
        <v>1614</v>
      </c>
      <c r="C108" s="20"/>
      <c r="D108" s="67"/>
      <c r="E108" s="20"/>
      <c r="F108" s="20"/>
      <c r="G108" s="19">
        <v>20643000</v>
      </c>
      <c r="H108" s="19" t="s">
        <v>1612</v>
      </c>
      <c r="I108" s="20"/>
    </row>
    <row r="109" spans="1:9" ht="33">
      <c r="A109" s="11">
        <v>30</v>
      </c>
      <c r="B109" s="18" t="s">
        <v>1615</v>
      </c>
      <c r="C109" s="20"/>
      <c r="D109" s="67"/>
      <c r="E109" s="20"/>
      <c r="F109" s="20"/>
      <c r="G109" s="19">
        <v>5508000</v>
      </c>
      <c r="H109" s="19" t="s">
        <v>1616</v>
      </c>
      <c r="I109" s="20"/>
    </row>
  </sheetData>
  <sheetProtection/>
  <mergeCells count="5">
    <mergeCell ref="E5:I5"/>
    <mergeCell ref="A1:I1"/>
    <mergeCell ref="A2:I2"/>
    <mergeCell ref="A3:I3"/>
    <mergeCell ref="A4:I4"/>
  </mergeCells>
  <printOptions/>
  <pageMargins left="0.7" right="0.5" top="0.63" bottom="0.49" header="0.3" footer="0.15"/>
  <pageSetup fitToHeight="0" fitToWidth="1" horizontalDpi="600" verticalDpi="600" orientation="portrait" paperSize="9" scale="69" r:id="rId1"/>
  <headerFooter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701"/>
  <sheetViews>
    <sheetView zoomScale="80" zoomScaleNormal="80" zoomScalePageLayoutView="0" workbookViewId="0" topLeftCell="A1">
      <pane ySplit="6" topLeftCell="A28" activePane="bottomLeft" state="frozen"/>
      <selection pane="topLeft" activeCell="A1" sqref="A1"/>
      <selection pane="bottomLeft" activeCell="B32" sqref="A1:N701"/>
    </sheetView>
  </sheetViews>
  <sheetFormatPr defaultColWidth="9.140625" defaultRowHeight="15"/>
  <cols>
    <col min="1" max="1" width="5.140625" style="56" customWidth="1"/>
    <col min="2" max="2" width="74.00390625" style="57" customWidth="1"/>
    <col min="3" max="3" width="75.7109375" style="58" hidden="1" customWidth="1"/>
    <col min="4" max="4" width="20.7109375" style="72" hidden="1" customWidth="1"/>
    <col min="5" max="5" width="18.57421875" style="59" hidden="1" customWidth="1"/>
    <col min="6" max="6" width="15.140625" style="59" hidden="1" customWidth="1"/>
    <col min="7" max="7" width="13.28125" style="59" hidden="1" customWidth="1"/>
    <col min="8" max="8" width="15.140625" style="59" hidden="1" customWidth="1"/>
    <col min="9" max="9" width="14.421875" style="59" customWidth="1"/>
    <col min="10" max="10" width="13.7109375" style="59" customWidth="1"/>
    <col min="11" max="11" width="13.421875" style="59" customWidth="1"/>
    <col min="12" max="12" width="19.421875" style="62" customWidth="1"/>
    <col min="13" max="13" width="20.00390625" style="56" hidden="1" customWidth="1"/>
    <col min="14" max="14" width="18.7109375" style="62" customWidth="1"/>
    <col min="15" max="16384" width="9.140625" style="54" customWidth="1"/>
  </cols>
  <sheetData>
    <row r="1" spans="1:12" ht="19.5" customHeight="1">
      <c r="A1" s="163" t="s">
        <v>62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>
      <c r="A2" s="164" t="s">
        <v>1683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33.75" customHeight="1">
      <c r="A3" s="165" t="s">
        <v>1682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23.25" customHeight="1">
      <c r="A4" s="162" t="s">
        <v>1681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2:13" ht="17.25" customHeight="1">
      <c r="L5" s="37" t="s">
        <v>59</v>
      </c>
      <c r="M5" s="37"/>
    </row>
    <row r="6" spans="1:14" s="60" customFormat="1" ht="67.5" customHeight="1">
      <c r="A6" s="45" t="s">
        <v>0</v>
      </c>
      <c r="B6" s="45" t="s">
        <v>91</v>
      </c>
      <c r="C6" s="45" t="s">
        <v>3</v>
      </c>
      <c r="D6" s="32" t="s">
        <v>56</v>
      </c>
      <c r="E6" s="32" t="s">
        <v>1</v>
      </c>
      <c r="F6" s="32" t="s">
        <v>2</v>
      </c>
      <c r="G6" s="32" t="s">
        <v>61</v>
      </c>
      <c r="H6" s="32" t="s">
        <v>60</v>
      </c>
      <c r="I6" s="32" t="s">
        <v>442</v>
      </c>
      <c r="J6" s="32" t="s">
        <v>429</v>
      </c>
      <c r="K6" s="32" t="s">
        <v>430</v>
      </c>
      <c r="L6" s="32" t="s">
        <v>4</v>
      </c>
      <c r="M6" s="32" t="s">
        <v>71</v>
      </c>
      <c r="N6" s="73"/>
    </row>
    <row r="7" spans="1:14" s="60" customFormat="1" ht="19.5" customHeight="1">
      <c r="A7" s="46" t="s">
        <v>64</v>
      </c>
      <c r="B7" s="46" t="s">
        <v>65</v>
      </c>
      <c r="C7" s="46" t="s">
        <v>65</v>
      </c>
      <c r="D7" s="48" t="s">
        <v>66</v>
      </c>
      <c r="E7" s="48" t="s">
        <v>417</v>
      </c>
      <c r="F7" s="48" t="s">
        <v>72</v>
      </c>
      <c r="G7" s="48" t="s">
        <v>73</v>
      </c>
      <c r="H7" s="48" t="s">
        <v>90</v>
      </c>
      <c r="I7" s="46" t="s">
        <v>66</v>
      </c>
      <c r="J7" s="46" t="s">
        <v>67</v>
      </c>
      <c r="K7" s="46" t="s">
        <v>72</v>
      </c>
      <c r="L7" s="46" t="s">
        <v>73</v>
      </c>
      <c r="M7" s="46" t="s">
        <v>75</v>
      </c>
      <c r="N7" s="74"/>
    </row>
    <row r="8" spans="1:15" s="60" customFormat="1" ht="27.75" customHeight="1">
      <c r="A8" s="46"/>
      <c r="B8" s="55" t="s">
        <v>69</v>
      </c>
      <c r="C8" s="47"/>
      <c r="D8" s="51"/>
      <c r="E8" s="51"/>
      <c r="F8" s="51"/>
      <c r="G8" s="48"/>
      <c r="H8" s="51"/>
      <c r="I8" s="51">
        <f>+SUM(I9:I701)</f>
        <v>23870190200.296654</v>
      </c>
      <c r="J8" s="51">
        <f>+SUM(J9:J701)</f>
        <v>9611110939</v>
      </c>
      <c r="K8" s="51"/>
      <c r="L8" s="46"/>
      <c r="M8" s="46"/>
      <c r="N8" s="75"/>
      <c r="O8" s="61"/>
    </row>
    <row r="9" spans="1:13" ht="27" customHeight="1">
      <c r="A9" s="76">
        <v>1</v>
      </c>
      <c r="B9" s="77" t="s">
        <v>142</v>
      </c>
      <c r="C9" s="78" t="s">
        <v>237</v>
      </c>
      <c r="D9" s="79">
        <v>3564574267544</v>
      </c>
      <c r="E9" s="80">
        <v>100000000</v>
      </c>
      <c r="F9" s="80">
        <f>5+1266</f>
        <v>1271</v>
      </c>
      <c r="G9" s="80">
        <v>3430000</v>
      </c>
      <c r="H9" s="80">
        <f aca="true" t="shared" si="0" ref="H9:H16">+F9*G9/26</f>
        <v>167674230.76923078</v>
      </c>
      <c r="I9" s="80">
        <f aca="true" t="shared" si="1" ref="I9:I16">+E9+H9</f>
        <v>267674230.76923078</v>
      </c>
      <c r="J9" s="80"/>
      <c r="K9" s="80"/>
      <c r="L9" s="47"/>
      <c r="M9" s="81" t="s">
        <v>392</v>
      </c>
    </row>
    <row r="10" spans="1:13" ht="27" customHeight="1">
      <c r="A10" s="76">
        <v>2</v>
      </c>
      <c r="B10" s="77" t="s">
        <v>143</v>
      </c>
      <c r="C10" s="78" t="s">
        <v>238</v>
      </c>
      <c r="D10" s="79">
        <v>4002539396</v>
      </c>
      <c r="E10" s="80">
        <f aca="true" t="shared" si="2" ref="E10:E16">+D10*0.0002</f>
        <v>800507.8792000001</v>
      </c>
      <c r="F10" s="80">
        <v>3</v>
      </c>
      <c r="G10" s="80">
        <v>3430000</v>
      </c>
      <c r="H10" s="80">
        <f t="shared" si="0"/>
        <v>395769.23076923075</v>
      </c>
      <c r="I10" s="80">
        <f t="shared" si="1"/>
        <v>1196277.1099692308</v>
      </c>
      <c r="J10" s="80">
        <v>1196277</v>
      </c>
      <c r="K10" s="80" t="s">
        <v>460</v>
      </c>
      <c r="L10" s="47"/>
      <c r="M10" s="81" t="s">
        <v>353</v>
      </c>
    </row>
    <row r="11" spans="1:13" ht="27" customHeight="1">
      <c r="A11" s="76">
        <v>3</v>
      </c>
      <c r="B11" s="77" t="s">
        <v>144</v>
      </c>
      <c r="C11" s="78" t="s">
        <v>241</v>
      </c>
      <c r="D11" s="79">
        <v>14775519797</v>
      </c>
      <c r="E11" s="80">
        <f t="shared" si="2"/>
        <v>2955103.9594</v>
      </c>
      <c r="F11" s="80">
        <v>66</v>
      </c>
      <c r="G11" s="80">
        <v>3430000</v>
      </c>
      <c r="H11" s="80">
        <f t="shared" si="0"/>
        <v>8706923.076923076</v>
      </c>
      <c r="I11" s="80">
        <f t="shared" si="1"/>
        <v>11662027.036323076</v>
      </c>
      <c r="J11" s="80">
        <v>11662027</v>
      </c>
      <c r="K11" s="80" t="s">
        <v>459</v>
      </c>
      <c r="L11" s="47"/>
      <c r="M11" s="76"/>
    </row>
    <row r="12" spans="1:13" ht="27" customHeight="1">
      <c r="A12" s="76">
        <v>4</v>
      </c>
      <c r="B12" s="77" t="s">
        <v>145</v>
      </c>
      <c r="C12" s="78" t="s">
        <v>239</v>
      </c>
      <c r="D12" s="79">
        <v>486251201980</v>
      </c>
      <c r="E12" s="80">
        <f t="shared" si="2"/>
        <v>97250240.396</v>
      </c>
      <c r="F12" s="80">
        <v>97</v>
      </c>
      <c r="G12" s="80">
        <v>3430000</v>
      </c>
      <c r="H12" s="80">
        <f t="shared" si="0"/>
        <v>12796538.461538462</v>
      </c>
      <c r="I12" s="80">
        <f t="shared" si="1"/>
        <v>110046778.85753846</v>
      </c>
      <c r="J12" s="80">
        <v>110046779</v>
      </c>
      <c r="K12" s="80" t="s">
        <v>598</v>
      </c>
      <c r="L12" s="47"/>
      <c r="M12" s="81" t="s">
        <v>331</v>
      </c>
    </row>
    <row r="13" spans="1:13" ht="27" customHeight="1">
      <c r="A13" s="76">
        <v>5</v>
      </c>
      <c r="B13" s="77" t="s">
        <v>146</v>
      </c>
      <c r="C13" s="78" t="s">
        <v>244</v>
      </c>
      <c r="D13" s="79">
        <v>52829300807</v>
      </c>
      <c r="E13" s="80">
        <f t="shared" si="2"/>
        <v>10565860.1614</v>
      </c>
      <c r="F13" s="80">
        <v>81</v>
      </c>
      <c r="G13" s="80">
        <v>3430000</v>
      </c>
      <c r="H13" s="80">
        <f t="shared" si="0"/>
        <v>10685769.23076923</v>
      </c>
      <c r="I13" s="80">
        <f t="shared" si="1"/>
        <v>21251629.39216923</v>
      </c>
      <c r="J13" s="80">
        <v>10685769</v>
      </c>
      <c r="K13" s="80" t="s">
        <v>555</v>
      </c>
      <c r="L13" s="47"/>
      <c r="M13" s="81" t="s">
        <v>381</v>
      </c>
    </row>
    <row r="14" spans="1:15" ht="27" customHeight="1">
      <c r="A14" s="76">
        <v>6</v>
      </c>
      <c r="B14" s="77" t="s">
        <v>147</v>
      </c>
      <c r="C14" s="78" t="s">
        <v>246</v>
      </c>
      <c r="D14" s="79">
        <v>547911173715</v>
      </c>
      <c r="E14" s="80">
        <v>100000000</v>
      </c>
      <c r="F14" s="80">
        <v>190</v>
      </c>
      <c r="G14" s="80">
        <v>3070000</v>
      </c>
      <c r="H14" s="80">
        <f t="shared" si="0"/>
        <v>22434615.384615384</v>
      </c>
      <c r="I14" s="80">
        <f t="shared" si="1"/>
        <v>122434615.38461539</v>
      </c>
      <c r="J14" s="80"/>
      <c r="K14" s="80"/>
      <c r="L14" s="47"/>
      <c r="M14" s="81" t="s">
        <v>323</v>
      </c>
      <c r="N14" s="62" t="s">
        <v>418</v>
      </c>
      <c r="O14" s="62"/>
    </row>
    <row r="15" spans="1:13" ht="27" customHeight="1">
      <c r="A15" s="76">
        <v>7</v>
      </c>
      <c r="B15" s="77" t="s">
        <v>148</v>
      </c>
      <c r="C15" s="78" t="s">
        <v>247</v>
      </c>
      <c r="D15" s="79">
        <v>3553495966793</v>
      </c>
      <c r="E15" s="80">
        <v>100000000</v>
      </c>
      <c r="F15" s="80">
        <v>22</v>
      </c>
      <c r="G15" s="80">
        <v>3430000</v>
      </c>
      <c r="H15" s="80">
        <f t="shared" si="0"/>
        <v>2902307.6923076925</v>
      </c>
      <c r="I15" s="80">
        <f t="shared" si="1"/>
        <v>102902307.6923077</v>
      </c>
      <c r="J15" s="80">
        <v>102902308</v>
      </c>
      <c r="K15" s="80" t="s">
        <v>506</v>
      </c>
      <c r="L15" s="47"/>
      <c r="M15" s="81" t="s">
        <v>319</v>
      </c>
    </row>
    <row r="16" spans="1:13" ht="27" customHeight="1">
      <c r="A16" s="76">
        <v>8</v>
      </c>
      <c r="B16" s="77" t="s">
        <v>149</v>
      </c>
      <c r="C16" s="78" t="s">
        <v>248</v>
      </c>
      <c r="D16" s="79">
        <v>96443673750</v>
      </c>
      <c r="E16" s="80">
        <f t="shared" si="2"/>
        <v>19288734.75</v>
      </c>
      <c r="F16" s="80">
        <v>138</v>
      </c>
      <c r="G16" s="80">
        <v>3430000</v>
      </c>
      <c r="H16" s="80">
        <f t="shared" si="0"/>
        <v>18205384.615384616</v>
      </c>
      <c r="I16" s="80">
        <f t="shared" si="1"/>
        <v>37494119.365384616</v>
      </c>
      <c r="J16" s="80">
        <v>33371117</v>
      </c>
      <c r="K16" s="80" t="s">
        <v>594</v>
      </c>
      <c r="L16" s="47"/>
      <c r="M16" s="81"/>
    </row>
    <row r="17" spans="1:13" ht="47.25">
      <c r="A17" s="76">
        <v>9</v>
      </c>
      <c r="B17" s="77" t="s">
        <v>150</v>
      </c>
      <c r="C17" s="78" t="s">
        <v>250</v>
      </c>
      <c r="D17" s="79">
        <v>231688638024</v>
      </c>
      <c r="E17" s="80">
        <f aca="true" t="shared" si="3" ref="E17:E26">+D17*0.0002</f>
        <v>46337727.6048</v>
      </c>
      <c r="F17" s="80">
        <v>251</v>
      </c>
      <c r="G17" s="80">
        <v>3430000</v>
      </c>
      <c r="H17" s="80">
        <f aca="true" t="shared" si="4" ref="H17:H26">+F17*G17/26</f>
        <v>33112692.307692308</v>
      </c>
      <c r="I17" s="80">
        <f aca="true" t="shared" si="5" ref="I17:I26">+E17+H17</f>
        <v>79450419.9124923</v>
      </c>
      <c r="J17" s="80"/>
      <c r="K17" s="80"/>
      <c r="L17" s="47" t="s">
        <v>415</v>
      </c>
      <c r="M17" s="81" t="s">
        <v>372</v>
      </c>
    </row>
    <row r="18" spans="1:13" ht="24.75" customHeight="1">
      <c r="A18" s="76">
        <v>10</v>
      </c>
      <c r="B18" s="77" t="s">
        <v>151</v>
      </c>
      <c r="C18" s="78" t="s">
        <v>251</v>
      </c>
      <c r="D18" s="79">
        <v>20109143382</v>
      </c>
      <c r="E18" s="80">
        <f t="shared" si="3"/>
        <v>4021828.6764</v>
      </c>
      <c r="F18" s="80">
        <v>110</v>
      </c>
      <c r="G18" s="80">
        <v>3070000</v>
      </c>
      <c r="H18" s="80">
        <f t="shared" si="4"/>
        <v>12988461.538461538</v>
      </c>
      <c r="I18" s="80">
        <f t="shared" si="5"/>
        <v>17010290.21486154</v>
      </c>
      <c r="J18" s="80"/>
      <c r="K18" s="80"/>
      <c r="L18" s="47"/>
      <c r="M18" s="81" t="s">
        <v>360</v>
      </c>
    </row>
    <row r="19" spans="1:13" ht="24.75" customHeight="1">
      <c r="A19" s="76">
        <v>11</v>
      </c>
      <c r="B19" s="77" t="s">
        <v>152</v>
      </c>
      <c r="C19" s="78" t="s">
        <v>242</v>
      </c>
      <c r="D19" s="79">
        <v>86690425294</v>
      </c>
      <c r="E19" s="80">
        <f t="shared" si="3"/>
        <v>17338085.0588</v>
      </c>
      <c r="F19" s="80">
        <v>46</v>
      </c>
      <c r="G19" s="80">
        <v>3430000</v>
      </c>
      <c r="H19" s="80">
        <f t="shared" si="4"/>
        <v>6068461.538461538</v>
      </c>
      <c r="I19" s="80">
        <f t="shared" si="5"/>
        <v>23406546.59726154</v>
      </c>
      <c r="J19" s="80">
        <v>22486085</v>
      </c>
      <c r="K19" s="80" t="s">
        <v>1650</v>
      </c>
      <c r="L19" s="47"/>
      <c r="M19" s="81" t="s">
        <v>334</v>
      </c>
    </row>
    <row r="20" spans="1:13" ht="24.75" customHeight="1">
      <c r="A20" s="76">
        <v>12</v>
      </c>
      <c r="B20" s="77" t="s">
        <v>153</v>
      </c>
      <c r="C20" s="78" t="s">
        <v>238</v>
      </c>
      <c r="D20" s="79">
        <v>13307133625</v>
      </c>
      <c r="E20" s="80">
        <f t="shared" si="3"/>
        <v>2661426.725</v>
      </c>
      <c r="F20" s="80">
        <v>15</v>
      </c>
      <c r="G20" s="80">
        <v>3430000</v>
      </c>
      <c r="H20" s="80">
        <f t="shared" si="4"/>
        <v>1978846.1538461538</v>
      </c>
      <c r="I20" s="80">
        <f t="shared" si="5"/>
        <v>4640272.878846154</v>
      </c>
      <c r="J20" s="80"/>
      <c r="K20" s="80"/>
      <c r="L20" s="47"/>
      <c r="M20" s="81" t="s">
        <v>376</v>
      </c>
    </row>
    <row r="21" spans="1:13" ht="47.25">
      <c r="A21" s="76">
        <v>13</v>
      </c>
      <c r="B21" s="77" t="s">
        <v>154</v>
      </c>
      <c r="C21" s="78" t="s">
        <v>249</v>
      </c>
      <c r="D21" s="79">
        <v>210047653187</v>
      </c>
      <c r="E21" s="80">
        <f t="shared" si="3"/>
        <v>42009530.6374</v>
      </c>
      <c r="F21" s="80">
        <v>170</v>
      </c>
      <c r="G21" s="80">
        <v>3430000</v>
      </c>
      <c r="H21" s="80">
        <f t="shared" si="4"/>
        <v>22426923.076923076</v>
      </c>
      <c r="I21" s="80">
        <f t="shared" si="5"/>
        <v>64436453.71432307</v>
      </c>
      <c r="J21" s="80">
        <v>64436454</v>
      </c>
      <c r="K21" s="80" t="s">
        <v>439</v>
      </c>
      <c r="L21" s="47" t="s">
        <v>415</v>
      </c>
      <c r="M21" s="81" t="s">
        <v>346</v>
      </c>
    </row>
    <row r="22" spans="1:13" ht="24.75" customHeight="1">
      <c r="A22" s="76">
        <v>14</v>
      </c>
      <c r="B22" s="77" t="s">
        <v>155</v>
      </c>
      <c r="C22" s="78" t="s">
        <v>254</v>
      </c>
      <c r="D22" s="79">
        <v>574300359501</v>
      </c>
      <c r="E22" s="80">
        <v>100000000</v>
      </c>
      <c r="F22" s="80">
        <v>117</v>
      </c>
      <c r="G22" s="80">
        <v>3430000</v>
      </c>
      <c r="H22" s="80">
        <f t="shared" si="4"/>
        <v>15435000</v>
      </c>
      <c r="I22" s="80">
        <f t="shared" si="5"/>
        <v>115435000</v>
      </c>
      <c r="J22" s="80">
        <v>115435000</v>
      </c>
      <c r="K22" s="80" t="s">
        <v>584</v>
      </c>
      <c r="L22" s="47"/>
      <c r="M22" s="81" t="s">
        <v>364</v>
      </c>
    </row>
    <row r="23" spans="1:13" ht="24.75" customHeight="1">
      <c r="A23" s="76">
        <v>15</v>
      </c>
      <c r="B23" s="77" t="s">
        <v>156</v>
      </c>
      <c r="C23" s="78" t="s">
        <v>255</v>
      </c>
      <c r="D23" s="79">
        <v>803459982295</v>
      </c>
      <c r="E23" s="80">
        <v>100000000</v>
      </c>
      <c r="F23" s="80">
        <v>275</v>
      </c>
      <c r="G23" s="80">
        <v>3430000</v>
      </c>
      <c r="H23" s="80">
        <f t="shared" si="4"/>
        <v>36278846.15384615</v>
      </c>
      <c r="I23" s="80">
        <f t="shared" si="5"/>
        <v>136278846.15384614</v>
      </c>
      <c r="J23" s="80">
        <v>136300000</v>
      </c>
      <c r="K23" s="80" t="s">
        <v>503</v>
      </c>
      <c r="L23" s="47"/>
      <c r="M23" s="81" t="s">
        <v>383</v>
      </c>
    </row>
    <row r="24" spans="1:13" ht="24.75" customHeight="1">
      <c r="A24" s="76">
        <v>16</v>
      </c>
      <c r="B24" s="77" t="s">
        <v>157</v>
      </c>
      <c r="C24" s="78" t="s">
        <v>256</v>
      </c>
      <c r="D24" s="79">
        <v>2549078846160</v>
      </c>
      <c r="E24" s="80">
        <v>100000000</v>
      </c>
      <c r="F24" s="80">
        <v>5841</v>
      </c>
      <c r="G24" s="80">
        <v>3430000</v>
      </c>
      <c r="H24" s="80">
        <f t="shared" si="4"/>
        <v>770562692.3076923</v>
      </c>
      <c r="I24" s="80">
        <f t="shared" si="5"/>
        <v>870562692.3076923</v>
      </c>
      <c r="J24" s="80">
        <v>833656000</v>
      </c>
      <c r="K24" s="80" t="s">
        <v>1612</v>
      </c>
      <c r="L24" s="47"/>
      <c r="M24" s="76"/>
    </row>
    <row r="25" spans="1:13" ht="63">
      <c r="A25" s="76">
        <v>17</v>
      </c>
      <c r="B25" s="77" t="s">
        <v>158</v>
      </c>
      <c r="C25" s="78" t="s">
        <v>245</v>
      </c>
      <c r="D25" s="79">
        <v>47000000000</v>
      </c>
      <c r="E25" s="80">
        <f t="shared" si="3"/>
        <v>9400000</v>
      </c>
      <c r="F25" s="80">
        <v>225</v>
      </c>
      <c r="G25" s="80">
        <v>3430000</v>
      </c>
      <c r="H25" s="80">
        <f t="shared" si="4"/>
        <v>29682692.307692308</v>
      </c>
      <c r="I25" s="80">
        <f t="shared" si="5"/>
        <v>39082692.307692304</v>
      </c>
      <c r="J25" s="80">
        <v>29845000</v>
      </c>
      <c r="K25" s="80" t="s">
        <v>523</v>
      </c>
      <c r="L25" s="47" t="s">
        <v>412</v>
      </c>
      <c r="M25" s="81" t="s">
        <v>313</v>
      </c>
    </row>
    <row r="26" spans="1:13" ht="24.75" customHeight="1">
      <c r="A26" s="76">
        <v>18</v>
      </c>
      <c r="B26" s="77" t="s">
        <v>159</v>
      </c>
      <c r="C26" s="78" t="s">
        <v>258</v>
      </c>
      <c r="D26" s="79">
        <v>89230853700</v>
      </c>
      <c r="E26" s="80">
        <f t="shared" si="3"/>
        <v>17846170.740000002</v>
      </c>
      <c r="F26" s="80">
        <v>91</v>
      </c>
      <c r="G26" s="80">
        <v>3430000</v>
      </c>
      <c r="H26" s="80">
        <f t="shared" si="4"/>
        <v>12005000</v>
      </c>
      <c r="I26" s="80">
        <f t="shared" si="5"/>
        <v>29851170.740000002</v>
      </c>
      <c r="J26" s="80">
        <v>29191549</v>
      </c>
      <c r="K26" s="80" t="s">
        <v>578</v>
      </c>
      <c r="L26" s="47"/>
      <c r="M26" s="81" t="s">
        <v>365</v>
      </c>
    </row>
    <row r="27" spans="1:13" ht="24.75" customHeight="1">
      <c r="A27" s="76">
        <v>19</v>
      </c>
      <c r="B27" s="77" t="s">
        <v>160</v>
      </c>
      <c r="C27" s="78" t="s">
        <v>259</v>
      </c>
      <c r="D27" s="79">
        <v>95798401402</v>
      </c>
      <c r="E27" s="80">
        <f aca="true" t="shared" si="6" ref="E27:E32">+D27*0.0002</f>
        <v>19159680.2804</v>
      </c>
      <c r="F27" s="80">
        <v>597</v>
      </c>
      <c r="G27" s="80">
        <v>3430000</v>
      </c>
      <c r="H27" s="80">
        <f aca="true" t="shared" si="7" ref="H27:H32">+F27*G27/26</f>
        <v>78758076.92307693</v>
      </c>
      <c r="I27" s="80">
        <f aca="true" t="shared" si="8" ref="I27:I32">+E27+H27</f>
        <v>97917757.20347694</v>
      </c>
      <c r="J27" s="80">
        <v>97917757</v>
      </c>
      <c r="K27" s="80" t="s">
        <v>537</v>
      </c>
      <c r="L27" s="47"/>
      <c r="M27" s="81" t="s">
        <v>385</v>
      </c>
    </row>
    <row r="28" spans="1:13" ht="24.75" customHeight="1">
      <c r="A28" s="76">
        <v>20</v>
      </c>
      <c r="B28" s="77" t="s">
        <v>161</v>
      </c>
      <c r="C28" s="78" t="s">
        <v>257</v>
      </c>
      <c r="D28" s="79">
        <v>21796358346</v>
      </c>
      <c r="E28" s="80">
        <f t="shared" si="6"/>
        <v>4359271.6692</v>
      </c>
      <c r="F28" s="80">
        <v>242</v>
      </c>
      <c r="G28" s="80">
        <v>3430000</v>
      </c>
      <c r="H28" s="80">
        <f t="shared" si="7"/>
        <v>31925384.615384616</v>
      </c>
      <c r="I28" s="80">
        <f t="shared" si="8"/>
        <v>36284656.28458462</v>
      </c>
      <c r="J28" s="80"/>
      <c r="K28" s="80"/>
      <c r="L28" s="47"/>
      <c r="M28" s="81" t="s">
        <v>386</v>
      </c>
    </row>
    <row r="29" spans="1:15" ht="24.75" customHeight="1">
      <c r="A29" s="76">
        <v>21</v>
      </c>
      <c r="B29" s="77" t="s">
        <v>162</v>
      </c>
      <c r="C29" s="78" t="s">
        <v>243</v>
      </c>
      <c r="D29" s="79">
        <v>1520293286955</v>
      </c>
      <c r="E29" s="80">
        <v>100000000</v>
      </c>
      <c r="F29" s="80">
        <v>220</v>
      </c>
      <c r="G29" s="80">
        <v>3430000</v>
      </c>
      <c r="H29" s="80">
        <f t="shared" si="7"/>
        <v>29023076.923076924</v>
      </c>
      <c r="I29" s="80">
        <f t="shared" si="8"/>
        <v>129023076.92307693</v>
      </c>
      <c r="J29" s="80"/>
      <c r="K29" s="80"/>
      <c r="L29" s="47"/>
      <c r="M29" s="81" t="s">
        <v>384</v>
      </c>
      <c r="N29" s="62" t="s">
        <v>418</v>
      </c>
      <c r="O29" s="62"/>
    </row>
    <row r="30" spans="1:13" ht="24.75" customHeight="1">
      <c r="A30" s="76">
        <v>22</v>
      </c>
      <c r="B30" s="77" t="s">
        <v>164</v>
      </c>
      <c r="C30" s="78" t="s">
        <v>261</v>
      </c>
      <c r="D30" s="79">
        <v>5786324386</v>
      </c>
      <c r="E30" s="80">
        <f t="shared" si="6"/>
        <v>1157264.8772</v>
      </c>
      <c r="F30" s="80">
        <v>24</v>
      </c>
      <c r="G30" s="80">
        <v>3430000</v>
      </c>
      <c r="H30" s="80">
        <f t="shared" si="7"/>
        <v>3166153.846153846</v>
      </c>
      <c r="I30" s="80">
        <f t="shared" si="8"/>
        <v>4323418.723353846</v>
      </c>
      <c r="J30" s="80">
        <v>4323419</v>
      </c>
      <c r="K30" s="80" t="s">
        <v>459</v>
      </c>
      <c r="L30" s="47"/>
      <c r="M30" s="81" t="s">
        <v>320</v>
      </c>
    </row>
    <row r="31" spans="1:14" ht="45">
      <c r="A31" s="76">
        <v>23</v>
      </c>
      <c r="B31" s="77" t="s">
        <v>167</v>
      </c>
      <c r="C31" s="78" t="s">
        <v>264</v>
      </c>
      <c r="D31" s="79">
        <v>96390959583</v>
      </c>
      <c r="E31" s="80">
        <f t="shared" si="6"/>
        <v>19278191.9166</v>
      </c>
      <c r="F31" s="80">
        <v>13</v>
      </c>
      <c r="G31" s="80">
        <v>3430000</v>
      </c>
      <c r="H31" s="80">
        <f t="shared" si="7"/>
        <v>1715000</v>
      </c>
      <c r="I31" s="80">
        <f t="shared" si="8"/>
        <v>20993191.9166</v>
      </c>
      <c r="J31" s="80">
        <v>3465014</v>
      </c>
      <c r="K31" s="80" t="s">
        <v>555</v>
      </c>
      <c r="L31" s="47"/>
      <c r="M31" s="81" t="s">
        <v>328</v>
      </c>
      <c r="N31" s="62" t="s">
        <v>423</v>
      </c>
    </row>
    <row r="32" spans="1:13" ht="30" customHeight="1">
      <c r="A32" s="76">
        <v>24</v>
      </c>
      <c r="B32" s="77" t="s">
        <v>168</v>
      </c>
      <c r="C32" s="78" t="s">
        <v>265</v>
      </c>
      <c r="D32" s="79">
        <v>71369414295</v>
      </c>
      <c r="E32" s="80">
        <f t="shared" si="6"/>
        <v>14273882.859000001</v>
      </c>
      <c r="F32" s="80">
        <v>96</v>
      </c>
      <c r="G32" s="80">
        <v>3430000</v>
      </c>
      <c r="H32" s="80">
        <f t="shared" si="7"/>
        <v>12664615.384615384</v>
      </c>
      <c r="I32" s="80">
        <f t="shared" si="8"/>
        <v>26938498.243615385</v>
      </c>
      <c r="J32" s="80">
        <v>26938498</v>
      </c>
      <c r="K32" s="80" t="s">
        <v>575</v>
      </c>
      <c r="L32" s="47"/>
      <c r="M32" s="81" t="s">
        <v>315</v>
      </c>
    </row>
    <row r="33" spans="1:13" ht="47.25">
      <c r="A33" s="76">
        <v>25</v>
      </c>
      <c r="B33" s="77" t="s">
        <v>169</v>
      </c>
      <c r="C33" s="78" t="s">
        <v>236</v>
      </c>
      <c r="D33" s="79">
        <v>253459164515</v>
      </c>
      <c r="E33" s="80">
        <f>+D33*0.0002</f>
        <v>50691832.903000005</v>
      </c>
      <c r="F33" s="80">
        <f>14+237+3</f>
        <v>254</v>
      </c>
      <c r="G33" s="80">
        <v>3430000</v>
      </c>
      <c r="H33" s="80">
        <f>14*4420000/26+237*3430000/26+3*3250000/26</f>
        <v>34020769.23076923</v>
      </c>
      <c r="I33" s="80">
        <f aca="true" t="shared" si="9" ref="I33:I40">+E33+H33</f>
        <v>84712602.13376924</v>
      </c>
      <c r="J33" s="80">
        <v>58519729</v>
      </c>
      <c r="K33" s="80" t="s">
        <v>584</v>
      </c>
      <c r="L33" s="47" t="s">
        <v>415</v>
      </c>
      <c r="M33" s="76"/>
    </row>
    <row r="34" spans="1:13" ht="31.5">
      <c r="A34" s="76">
        <v>26</v>
      </c>
      <c r="B34" s="77" t="s">
        <v>170</v>
      </c>
      <c r="C34" s="78" t="s">
        <v>267</v>
      </c>
      <c r="D34" s="79">
        <v>2734048722529</v>
      </c>
      <c r="E34" s="80">
        <f>100000000/2</f>
        <v>50000000</v>
      </c>
      <c r="F34" s="80">
        <v>614</v>
      </c>
      <c r="G34" s="80">
        <v>3070000</v>
      </c>
      <c r="H34" s="80">
        <f aca="true" t="shared" si="10" ref="H34:H40">+F34*G34/26</f>
        <v>72499230.76923077</v>
      </c>
      <c r="I34" s="80">
        <f t="shared" si="9"/>
        <v>122499230.76923077</v>
      </c>
      <c r="J34" s="80">
        <v>122499231</v>
      </c>
      <c r="K34" s="80" t="s">
        <v>460</v>
      </c>
      <c r="L34" s="47" t="s">
        <v>312</v>
      </c>
      <c r="M34" s="81"/>
    </row>
    <row r="35" spans="1:13" ht="94.5">
      <c r="A35" s="76">
        <v>27</v>
      </c>
      <c r="B35" s="77" t="s">
        <v>171</v>
      </c>
      <c r="C35" s="78" t="s">
        <v>269</v>
      </c>
      <c r="D35" s="79">
        <v>50490882622</v>
      </c>
      <c r="E35" s="80">
        <f>+D35*0.0002</f>
        <v>10098176.524400001</v>
      </c>
      <c r="F35" s="80">
        <v>25</v>
      </c>
      <c r="G35" s="80">
        <v>3430000</v>
      </c>
      <c r="H35" s="80">
        <f>+F35*G35/26</f>
        <v>3298076.923076923</v>
      </c>
      <c r="I35" s="80">
        <f t="shared" si="9"/>
        <v>13396253.447476923</v>
      </c>
      <c r="J35" s="80"/>
      <c r="K35" s="80"/>
      <c r="L35" s="47" t="s">
        <v>419</v>
      </c>
      <c r="M35" s="81" t="s">
        <v>366</v>
      </c>
    </row>
    <row r="36" spans="1:13" ht="31.5">
      <c r="A36" s="76">
        <v>28</v>
      </c>
      <c r="B36" s="77" t="s">
        <v>172</v>
      </c>
      <c r="C36" s="78" t="s">
        <v>270</v>
      </c>
      <c r="D36" s="79">
        <v>335627650206</v>
      </c>
      <c r="E36" s="80">
        <f>+D36*0.0002</f>
        <v>67125530.0412</v>
      </c>
      <c r="F36" s="80">
        <v>302</v>
      </c>
      <c r="G36" s="80">
        <v>3430000</v>
      </c>
      <c r="H36" s="80">
        <f t="shared" si="10"/>
        <v>39840769.23076923</v>
      </c>
      <c r="I36" s="80">
        <f t="shared" si="9"/>
        <v>106966299.27196923</v>
      </c>
      <c r="J36" s="80"/>
      <c r="K36" s="80"/>
      <c r="L36" s="47"/>
      <c r="M36" s="81" t="s">
        <v>317</v>
      </c>
    </row>
    <row r="37" spans="1:13" ht="30" customHeight="1">
      <c r="A37" s="76">
        <v>29</v>
      </c>
      <c r="B37" s="77" t="s">
        <v>174</v>
      </c>
      <c r="C37" s="78" t="s">
        <v>268</v>
      </c>
      <c r="D37" s="79">
        <v>202409804386</v>
      </c>
      <c r="E37" s="80">
        <f>+D37*0.0002</f>
        <v>40481960.8772</v>
      </c>
      <c r="F37" s="80">
        <v>125</v>
      </c>
      <c r="G37" s="80">
        <v>3430000</v>
      </c>
      <c r="H37" s="80">
        <f t="shared" si="10"/>
        <v>16490384.615384616</v>
      </c>
      <c r="I37" s="80">
        <f t="shared" si="9"/>
        <v>56972345.492584616</v>
      </c>
      <c r="J37" s="80">
        <v>56972345</v>
      </c>
      <c r="K37" s="80" t="s">
        <v>500</v>
      </c>
      <c r="L37" s="47"/>
      <c r="M37" s="81" t="s">
        <v>352</v>
      </c>
    </row>
    <row r="38" spans="1:13" ht="30" customHeight="1">
      <c r="A38" s="76">
        <v>30</v>
      </c>
      <c r="B38" s="77" t="s">
        <v>175</v>
      </c>
      <c r="C38" s="78" t="s">
        <v>259</v>
      </c>
      <c r="D38" s="79">
        <v>566321927780</v>
      </c>
      <c r="E38" s="80">
        <v>100000000</v>
      </c>
      <c r="F38" s="80">
        <v>268</v>
      </c>
      <c r="G38" s="80">
        <v>3430000</v>
      </c>
      <c r="H38" s="80">
        <f t="shared" si="10"/>
        <v>35355384.615384616</v>
      </c>
      <c r="I38" s="80">
        <f t="shared" si="9"/>
        <v>135355384.6153846</v>
      </c>
      <c r="J38" s="80">
        <v>132291135</v>
      </c>
      <c r="K38" s="80" t="s">
        <v>584</v>
      </c>
      <c r="L38" s="47"/>
      <c r="M38" s="81"/>
    </row>
    <row r="39" spans="1:13" ht="30" customHeight="1">
      <c r="A39" s="76">
        <v>31</v>
      </c>
      <c r="B39" s="77" t="s">
        <v>176</v>
      </c>
      <c r="C39" s="78" t="s">
        <v>239</v>
      </c>
      <c r="D39" s="79">
        <v>318229188743</v>
      </c>
      <c r="E39" s="80">
        <f>+D39*0.0002</f>
        <v>63645837.748600006</v>
      </c>
      <c r="F39" s="80">
        <v>19</v>
      </c>
      <c r="G39" s="80">
        <v>3430000</v>
      </c>
      <c r="H39" s="80">
        <f t="shared" si="10"/>
        <v>2506538.4615384615</v>
      </c>
      <c r="I39" s="80">
        <f t="shared" si="9"/>
        <v>66152376.21013847</v>
      </c>
      <c r="J39" s="80">
        <v>34329457</v>
      </c>
      <c r="K39" s="80" t="s">
        <v>570</v>
      </c>
      <c r="L39" s="47"/>
      <c r="M39" s="81" t="s">
        <v>329</v>
      </c>
    </row>
    <row r="40" spans="1:13" ht="47.25">
      <c r="A40" s="76">
        <v>32</v>
      </c>
      <c r="B40" s="77" t="s">
        <v>179</v>
      </c>
      <c r="C40" s="78" t="s">
        <v>240</v>
      </c>
      <c r="D40" s="79">
        <v>32658302814</v>
      </c>
      <c r="E40" s="80">
        <f>+D40*0.0002</f>
        <v>6531660.5628</v>
      </c>
      <c r="F40" s="80">
        <v>37</v>
      </c>
      <c r="G40" s="80">
        <v>3430000</v>
      </c>
      <c r="H40" s="80">
        <f t="shared" si="10"/>
        <v>4881153.846153846</v>
      </c>
      <c r="I40" s="80">
        <f t="shared" si="9"/>
        <v>11412814.408953846</v>
      </c>
      <c r="J40" s="80"/>
      <c r="K40" s="80"/>
      <c r="L40" s="47" t="s">
        <v>415</v>
      </c>
      <c r="M40" s="81" t="s">
        <v>370</v>
      </c>
    </row>
    <row r="41" spans="1:13" ht="30" customHeight="1">
      <c r="A41" s="76">
        <v>33</v>
      </c>
      <c r="B41" s="77" t="s">
        <v>180</v>
      </c>
      <c r="C41" s="78" t="s">
        <v>246</v>
      </c>
      <c r="D41" s="79">
        <v>15953097950012</v>
      </c>
      <c r="E41" s="80">
        <v>100000000</v>
      </c>
      <c r="F41" s="80">
        <v>1547</v>
      </c>
      <c r="G41" s="80">
        <v>3070000</v>
      </c>
      <c r="H41" s="80">
        <f aca="true" t="shared" si="11" ref="H41:H49">+F41*G41/26</f>
        <v>182665000</v>
      </c>
      <c r="I41" s="80">
        <f aca="true" t="shared" si="12" ref="I41:I49">+E41+H41</f>
        <v>282665000</v>
      </c>
      <c r="J41" s="80">
        <v>282665000</v>
      </c>
      <c r="K41" s="80" t="s">
        <v>1624</v>
      </c>
      <c r="L41" s="47"/>
      <c r="M41" s="81" t="s">
        <v>345</v>
      </c>
    </row>
    <row r="42" spans="1:13" ht="30" customHeight="1">
      <c r="A42" s="76">
        <v>34</v>
      </c>
      <c r="B42" s="77" t="s">
        <v>425</v>
      </c>
      <c r="C42" s="78"/>
      <c r="D42" s="79">
        <v>83264842447</v>
      </c>
      <c r="E42" s="80">
        <f>+D42*0.0002/2</f>
        <v>8326484.244700001</v>
      </c>
      <c r="F42" s="80">
        <v>26</v>
      </c>
      <c r="G42" s="80">
        <v>3430000</v>
      </c>
      <c r="H42" s="80">
        <f t="shared" si="11"/>
        <v>3430000</v>
      </c>
      <c r="I42" s="80">
        <f t="shared" si="12"/>
        <v>11756484.2447</v>
      </c>
      <c r="J42" s="80">
        <v>11756484</v>
      </c>
      <c r="K42" s="80" t="s">
        <v>543</v>
      </c>
      <c r="L42" s="47" t="s">
        <v>312</v>
      </c>
      <c r="M42" s="81"/>
    </row>
    <row r="43" spans="1:13" ht="30" customHeight="1">
      <c r="A43" s="76">
        <v>35</v>
      </c>
      <c r="B43" s="77" t="s">
        <v>181</v>
      </c>
      <c r="C43" s="78" t="s">
        <v>259</v>
      </c>
      <c r="D43" s="79">
        <v>93117839236</v>
      </c>
      <c r="E43" s="80">
        <f>+D43*0.0002</f>
        <v>18623567.847200003</v>
      </c>
      <c r="F43" s="80">
        <v>70</v>
      </c>
      <c r="G43" s="80">
        <v>3430000</v>
      </c>
      <c r="H43" s="80">
        <f t="shared" si="11"/>
        <v>9234615.384615384</v>
      </c>
      <c r="I43" s="80">
        <f t="shared" si="12"/>
        <v>27858183.231815387</v>
      </c>
      <c r="J43" s="80">
        <v>27462414</v>
      </c>
      <c r="K43" s="80" t="s">
        <v>590</v>
      </c>
      <c r="L43" s="47"/>
      <c r="M43" s="81" t="s">
        <v>371</v>
      </c>
    </row>
    <row r="44" spans="1:13" ht="30" customHeight="1">
      <c r="A44" s="76">
        <v>36</v>
      </c>
      <c r="B44" s="77" t="s">
        <v>182</v>
      </c>
      <c r="C44" s="78" t="s">
        <v>259</v>
      </c>
      <c r="D44" s="79">
        <v>348201825592</v>
      </c>
      <c r="E44" s="80">
        <f>+D44*0.0002</f>
        <v>69640365.11840001</v>
      </c>
      <c r="F44" s="80">
        <v>124</v>
      </c>
      <c r="G44" s="80">
        <v>3430000</v>
      </c>
      <c r="H44" s="80">
        <f t="shared" si="11"/>
        <v>16358461.538461538</v>
      </c>
      <c r="I44" s="80">
        <f t="shared" si="12"/>
        <v>85998826.65686154</v>
      </c>
      <c r="J44" s="80">
        <v>85603057</v>
      </c>
      <c r="K44" s="80" t="s">
        <v>513</v>
      </c>
      <c r="L44" s="47"/>
      <c r="M44" s="81" t="s">
        <v>354</v>
      </c>
    </row>
    <row r="45" spans="1:13" ht="31.5">
      <c r="A45" s="76">
        <v>37</v>
      </c>
      <c r="B45" s="77" t="s">
        <v>184</v>
      </c>
      <c r="C45" s="78" t="s">
        <v>252</v>
      </c>
      <c r="D45" s="79">
        <v>327552821743</v>
      </c>
      <c r="E45" s="80">
        <f>+D45*0.0002/2</f>
        <v>32755282.1743</v>
      </c>
      <c r="F45" s="80">
        <v>95</v>
      </c>
      <c r="G45" s="80">
        <v>3430000</v>
      </c>
      <c r="H45" s="80">
        <f t="shared" si="11"/>
        <v>12532692.307692308</v>
      </c>
      <c r="I45" s="80">
        <f t="shared" si="12"/>
        <v>45287974.481992304</v>
      </c>
      <c r="J45" s="80">
        <v>45287974</v>
      </c>
      <c r="K45" s="80" t="s">
        <v>532</v>
      </c>
      <c r="L45" s="47" t="s">
        <v>312</v>
      </c>
      <c r="M45" s="81" t="s">
        <v>311</v>
      </c>
    </row>
    <row r="46" spans="1:13" ht="30" customHeight="1">
      <c r="A46" s="76">
        <v>38</v>
      </c>
      <c r="B46" s="77" t="s">
        <v>185</v>
      </c>
      <c r="C46" s="78" t="s">
        <v>259</v>
      </c>
      <c r="D46" s="79">
        <v>88791312650</v>
      </c>
      <c r="E46" s="80">
        <f>+D46*0.0002</f>
        <v>17758262.53</v>
      </c>
      <c r="F46" s="80">
        <v>64</v>
      </c>
      <c r="G46" s="80">
        <v>3430000</v>
      </c>
      <c r="H46" s="80">
        <f t="shared" si="11"/>
        <v>8443076.923076924</v>
      </c>
      <c r="I46" s="80">
        <f t="shared" si="12"/>
        <v>26201339.453076925</v>
      </c>
      <c r="J46" s="80">
        <v>25937494</v>
      </c>
      <c r="K46" s="80" t="s">
        <v>591</v>
      </c>
      <c r="L46" s="47"/>
      <c r="M46" s="81" t="s">
        <v>382</v>
      </c>
    </row>
    <row r="47" spans="1:13" ht="47.25">
      <c r="A47" s="76">
        <v>39</v>
      </c>
      <c r="B47" s="77" t="s">
        <v>186</v>
      </c>
      <c r="C47" s="78" t="s">
        <v>278</v>
      </c>
      <c r="D47" s="79">
        <v>59751360173</v>
      </c>
      <c r="E47" s="80">
        <f>+D47*0.0002</f>
        <v>11950272.0346</v>
      </c>
      <c r="F47" s="80">
        <v>384</v>
      </c>
      <c r="G47" s="80">
        <v>3430000</v>
      </c>
      <c r="H47" s="80">
        <f t="shared" si="11"/>
        <v>50658461.538461536</v>
      </c>
      <c r="I47" s="80">
        <f t="shared" si="12"/>
        <v>62608733.57306154</v>
      </c>
      <c r="J47" s="80">
        <v>75882272</v>
      </c>
      <c r="K47" s="80" t="s">
        <v>1672</v>
      </c>
      <c r="L47" s="47" t="s">
        <v>415</v>
      </c>
      <c r="M47" s="81" t="s">
        <v>350</v>
      </c>
    </row>
    <row r="48" spans="1:13" ht="31.5">
      <c r="A48" s="76">
        <v>40</v>
      </c>
      <c r="B48" s="77" t="s">
        <v>187</v>
      </c>
      <c r="C48" s="78" t="s">
        <v>280</v>
      </c>
      <c r="D48" s="79">
        <v>1021076806890</v>
      </c>
      <c r="E48" s="80">
        <f>100000000/2</f>
        <v>50000000</v>
      </c>
      <c r="F48" s="80">
        <f>2474+1969</f>
        <v>4443</v>
      </c>
      <c r="G48" s="80">
        <v>3070000</v>
      </c>
      <c r="H48" s="80">
        <f t="shared" si="11"/>
        <v>524615769.2307692</v>
      </c>
      <c r="I48" s="80">
        <f t="shared" si="12"/>
        <v>574615769.2307692</v>
      </c>
      <c r="J48" s="80">
        <v>50000000</v>
      </c>
      <c r="K48" s="80" t="s">
        <v>517</v>
      </c>
      <c r="L48" s="47" t="s">
        <v>312</v>
      </c>
      <c r="M48" s="81" t="s">
        <v>373</v>
      </c>
    </row>
    <row r="49" spans="1:13" ht="31.5">
      <c r="A49" s="76">
        <v>41</v>
      </c>
      <c r="B49" s="77" t="s">
        <v>193</v>
      </c>
      <c r="C49" s="78" t="s">
        <v>284</v>
      </c>
      <c r="D49" s="79">
        <v>2500000000</v>
      </c>
      <c r="E49" s="80">
        <f>+D49*0.0002</f>
        <v>500000</v>
      </c>
      <c r="F49" s="80">
        <v>17</v>
      </c>
      <c r="G49" s="80">
        <v>3430000</v>
      </c>
      <c r="H49" s="80">
        <f t="shared" si="11"/>
        <v>2242692.3076923075</v>
      </c>
      <c r="I49" s="80">
        <f t="shared" si="12"/>
        <v>2742692.3076923075</v>
      </c>
      <c r="J49" s="80">
        <v>2480000</v>
      </c>
      <c r="K49" s="80" t="s">
        <v>487</v>
      </c>
      <c r="L49" s="47"/>
      <c r="M49" s="81" t="s">
        <v>369</v>
      </c>
    </row>
    <row r="50" spans="1:15" ht="45">
      <c r="A50" s="76">
        <v>42</v>
      </c>
      <c r="B50" s="77" t="s">
        <v>194</v>
      </c>
      <c r="C50" s="78" t="s">
        <v>246</v>
      </c>
      <c r="D50" s="79">
        <v>7303778608000</v>
      </c>
      <c r="E50" s="80">
        <f>100000000/2</f>
        <v>50000000</v>
      </c>
      <c r="F50" s="80">
        <v>962</v>
      </c>
      <c r="G50" s="80">
        <v>3070000</v>
      </c>
      <c r="H50" s="80">
        <f aca="true" t="shared" si="13" ref="H50:H56">+F50*G50/26</f>
        <v>113590000</v>
      </c>
      <c r="I50" s="80">
        <f aca="true" t="shared" si="14" ref="I50:I56">+E50+H50</f>
        <v>163590000</v>
      </c>
      <c r="J50" s="80"/>
      <c r="K50" s="80"/>
      <c r="L50" s="47" t="s">
        <v>312</v>
      </c>
      <c r="M50" s="81" t="s">
        <v>340</v>
      </c>
      <c r="N50" s="62" t="s">
        <v>420</v>
      </c>
      <c r="O50" s="82"/>
    </row>
    <row r="51" spans="1:15" ht="31.5">
      <c r="A51" s="76">
        <v>43</v>
      </c>
      <c r="B51" s="77" t="s">
        <v>426</v>
      </c>
      <c r="C51" s="78"/>
      <c r="D51" s="79">
        <v>6622515149</v>
      </c>
      <c r="E51" s="80">
        <f>+D51*0.0002/2</f>
        <v>662251.5149000001</v>
      </c>
      <c r="F51" s="80">
        <v>1</v>
      </c>
      <c r="G51" s="80">
        <v>3430000</v>
      </c>
      <c r="H51" s="80">
        <f>+F51*G51/26</f>
        <v>131923.07692307694</v>
      </c>
      <c r="I51" s="80">
        <f>+E51+H51</f>
        <v>794174.5918230771</v>
      </c>
      <c r="J51" s="80">
        <v>794175</v>
      </c>
      <c r="K51" s="80" t="s">
        <v>543</v>
      </c>
      <c r="L51" s="47" t="s">
        <v>312</v>
      </c>
      <c r="M51" s="81"/>
      <c r="O51" s="82"/>
    </row>
    <row r="52" spans="1:13" ht="30" customHeight="1">
      <c r="A52" s="76">
        <v>44</v>
      </c>
      <c r="B52" s="77" t="s">
        <v>195</v>
      </c>
      <c r="C52" s="78" t="s">
        <v>285</v>
      </c>
      <c r="D52" s="79">
        <v>94755749289</v>
      </c>
      <c r="E52" s="80">
        <f>+D52*0.0002</f>
        <v>18951149.8578</v>
      </c>
      <c r="F52" s="80">
        <v>141</v>
      </c>
      <c r="G52" s="80">
        <v>3430000</v>
      </c>
      <c r="H52" s="80">
        <f t="shared" si="13"/>
        <v>18601153.846153848</v>
      </c>
      <c r="I52" s="80">
        <f t="shared" si="14"/>
        <v>37552303.70395385</v>
      </c>
      <c r="J52" s="80">
        <v>34518064</v>
      </c>
      <c r="K52" s="80" t="s">
        <v>594</v>
      </c>
      <c r="L52" s="47"/>
      <c r="M52" s="81" t="s">
        <v>379</v>
      </c>
    </row>
    <row r="53" spans="1:13" ht="30" customHeight="1">
      <c r="A53" s="76">
        <v>45</v>
      </c>
      <c r="B53" s="77" t="s">
        <v>196</v>
      </c>
      <c r="C53" s="78" t="s">
        <v>286</v>
      </c>
      <c r="D53" s="79">
        <v>323000000000</v>
      </c>
      <c r="E53" s="80">
        <f>+D53*0.0002</f>
        <v>64600000</v>
      </c>
      <c r="F53" s="80">
        <v>185</v>
      </c>
      <c r="G53" s="80">
        <v>3430000</v>
      </c>
      <c r="H53" s="80">
        <f t="shared" si="13"/>
        <v>24405769.230769232</v>
      </c>
      <c r="I53" s="80">
        <f t="shared" si="14"/>
        <v>89005769.23076923</v>
      </c>
      <c r="J53" s="80">
        <v>24010000</v>
      </c>
      <c r="K53" s="80" t="s">
        <v>528</v>
      </c>
      <c r="L53" s="47"/>
      <c r="M53" s="81" t="s">
        <v>333</v>
      </c>
    </row>
    <row r="54" spans="1:13" ht="47.25">
      <c r="A54" s="76">
        <v>46</v>
      </c>
      <c r="B54" s="77" t="s">
        <v>197</v>
      </c>
      <c r="C54" s="78" t="s">
        <v>287</v>
      </c>
      <c r="D54" s="79">
        <v>94170733480</v>
      </c>
      <c r="E54" s="80">
        <f>+D54*0.0002</f>
        <v>18834146.696000002</v>
      </c>
      <c r="F54" s="80">
        <v>207</v>
      </c>
      <c r="G54" s="80">
        <v>3430000</v>
      </c>
      <c r="H54" s="80">
        <f t="shared" si="13"/>
        <v>27308076.923076924</v>
      </c>
      <c r="I54" s="80">
        <f t="shared" si="14"/>
        <v>46142223.61907692</v>
      </c>
      <c r="J54" s="80">
        <v>46801839</v>
      </c>
      <c r="K54" s="80" t="s">
        <v>531</v>
      </c>
      <c r="L54" s="47" t="s">
        <v>415</v>
      </c>
      <c r="M54" s="81" t="s">
        <v>310</v>
      </c>
    </row>
    <row r="55" spans="1:13" ht="31.5">
      <c r="A55" s="76">
        <v>47</v>
      </c>
      <c r="B55" s="77" t="s">
        <v>199</v>
      </c>
      <c r="C55" s="78" t="s">
        <v>289</v>
      </c>
      <c r="D55" s="79">
        <v>47424440738</v>
      </c>
      <c r="E55" s="80">
        <f>+D55*0.0002</f>
        <v>9484888.1476</v>
      </c>
      <c r="F55" s="80">
        <v>74</v>
      </c>
      <c r="G55" s="80">
        <v>3430000</v>
      </c>
      <c r="H55" s="80">
        <f t="shared" si="13"/>
        <v>9762307.692307692</v>
      </c>
      <c r="I55" s="80">
        <f t="shared" si="14"/>
        <v>19247195.83990769</v>
      </c>
      <c r="J55" s="80"/>
      <c r="K55" s="80"/>
      <c r="L55" s="47"/>
      <c r="M55" s="81" t="s">
        <v>367</v>
      </c>
    </row>
    <row r="56" spans="1:13" ht="30" customHeight="1">
      <c r="A56" s="76">
        <v>48</v>
      </c>
      <c r="B56" s="77" t="s">
        <v>200</v>
      </c>
      <c r="C56" s="78" t="s">
        <v>246</v>
      </c>
      <c r="D56" s="79">
        <v>27373510382</v>
      </c>
      <c r="E56" s="80">
        <f>+D56*0.0002</f>
        <v>5474702.076400001</v>
      </c>
      <c r="F56" s="80">
        <v>0</v>
      </c>
      <c r="G56" s="80">
        <v>3070000</v>
      </c>
      <c r="H56" s="80">
        <f t="shared" si="13"/>
        <v>0</v>
      </c>
      <c r="I56" s="80">
        <f t="shared" si="14"/>
        <v>5474702.076400001</v>
      </c>
      <c r="J56" s="80">
        <v>5475000</v>
      </c>
      <c r="K56" s="80" t="s">
        <v>1628</v>
      </c>
      <c r="L56" s="47"/>
      <c r="M56" s="81" t="s">
        <v>345</v>
      </c>
    </row>
    <row r="57" spans="1:13" ht="30" customHeight="1">
      <c r="A57" s="76">
        <v>49</v>
      </c>
      <c r="B57" s="77" t="s">
        <v>201</v>
      </c>
      <c r="C57" s="78" t="s">
        <v>259</v>
      </c>
      <c r="D57" s="79">
        <v>50732582446</v>
      </c>
      <c r="E57" s="80">
        <f aca="true" t="shared" si="15" ref="E57:E63">+D57*0.0002</f>
        <v>10146516.4892</v>
      </c>
      <c r="F57" s="80">
        <v>104</v>
      </c>
      <c r="G57" s="80">
        <v>3430000</v>
      </c>
      <c r="H57" s="80">
        <f aca="true" t="shared" si="16" ref="H57:H63">+F57*G57/26</f>
        <v>13720000</v>
      </c>
      <c r="I57" s="80">
        <f aca="true" t="shared" si="17" ref="I57:I63">+E57+H57</f>
        <v>23866516.4892</v>
      </c>
      <c r="J57" s="80"/>
      <c r="K57" s="80"/>
      <c r="L57" s="47"/>
      <c r="M57" s="81" t="s">
        <v>375</v>
      </c>
    </row>
    <row r="58" spans="1:13" ht="31.5">
      <c r="A58" s="76">
        <v>50</v>
      </c>
      <c r="B58" s="77" t="s">
        <v>202</v>
      </c>
      <c r="C58" s="78" t="s">
        <v>253</v>
      </c>
      <c r="D58" s="79">
        <v>300710625079</v>
      </c>
      <c r="E58" s="80">
        <f>+D58*0.0002/2</f>
        <v>30071062.5079</v>
      </c>
      <c r="F58" s="80">
        <v>316</v>
      </c>
      <c r="G58" s="80">
        <v>3430000</v>
      </c>
      <c r="H58" s="80">
        <f t="shared" si="16"/>
        <v>41687692.307692304</v>
      </c>
      <c r="I58" s="80">
        <f t="shared" si="17"/>
        <v>71758754.8155923</v>
      </c>
      <c r="J58" s="80">
        <f>45117666+30071063</f>
        <v>75188729</v>
      </c>
      <c r="K58" s="80" t="s">
        <v>462</v>
      </c>
      <c r="L58" s="47" t="s">
        <v>312</v>
      </c>
      <c r="M58" s="81" t="s">
        <v>355</v>
      </c>
    </row>
    <row r="59" spans="1:13" ht="31.5">
      <c r="A59" s="76">
        <v>51</v>
      </c>
      <c r="B59" s="77" t="s">
        <v>203</v>
      </c>
      <c r="C59" s="78" t="s">
        <v>259</v>
      </c>
      <c r="D59" s="79">
        <v>124186037318</v>
      </c>
      <c r="E59" s="80">
        <f>+D59*0.0002/2</f>
        <v>12418603.731800001</v>
      </c>
      <c r="F59" s="80">
        <v>291</v>
      </c>
      <c r="G59" s="80">
        <v>3430000</v>
      </c>
      <c r="H59" s="80">
        <f t="shared" si="16"/>
        <v>38389615.384615384</v>
      </c>
      <c r="I59" s="80">
        <f t="shared" si="17"/>
        <v>50808219.11641538</v>
      </c>
      <c r="J59" s="80">
        <v>52546604</v>
      </c>
      <c r="K59" s="80" t="s">
        <v>570</v>
      </c>
      <c r="L59" s="47" t="s">
        <v>312</v>
      </c>
      <c r="M59" s="81" t="s">
        <v>358</v>
      </c>
    </row>
    <row r="60" spans="1:13" ht="30" customHeight="1">
      <c r="A60" s="76">
        <v>52</v>
      </c>
      <c r="B60" s="77" t="s">
        <v>204</v>
      </c>
      <c r="C60" s="78" t="s">
        <v>285</v>
      </c>
      <c r="D60" s="79">
        <v>37341922160</v>
      </c>
      <c r="E60" s="80">
        <f t="shared" si="15"/>
        <v>7468384.432</v>
      </c>
      <c r="F60" s="80">
        <v>16</v>
      </c>
      <c r="G60" s="80">
        <v>3430000</v>
      </c>
      <c r="H60" s="80">
        <f t="shared" si="16"/>
        <v>2110769.230769231</v>
      </c>
      <c r="I60" s="80">
        <f t="shared" si="17"/>
        <v>9579153.662769232</v>
      </c>
      <c r="J60" s="80">
        <v>9579154</v>
      </c>
      <c r="K60" s="80" t="s">
        <v>522</v>
      </c>
      <c r="L60" s="47"/>
      <c r="M60" s="81" t="s">
        <v>357</v>
      </c>
    </row>
    <row r="61" spans="1:13" ht="47.25">
      <c r="A61" s="76">
        <v>53</v>
      </c>
      <c r="B61" s="77" t="s">
        <v>205</v>
      </c>
      <c r="C61" s="78" t="s">
        <v>275</v>
      </c>
      <c r="D61" s="79">
        <v>106069159440</v>
      </c>
      <c r="E61" s="80">
        <f t="shared" si="15"/>
        <v>21213831.888</v>
      </c>
      <c r="F61" s="80">
        <v>148</v>
      </c>
      <c r="G61" s="80">
        <v>3430000</v>
      </c>
      <c r="H61" s="80">
        <f t="shared" si="16"/>
        <v>19524615.384615384</v>
      </c>
      <c r="I61" s="80">
        <f t="shared" si="17"/>
        <v>40738447.27261539</v>
      </c>
      <c r="J61" s="80"/>
      <c r="K61" s="80"/>
      <c r="L61" s="47" t="s">
        <v>415</v>
      </c>
      <c r="M61" s="81" t="s">
        <v>337</v>
      </c>
    </row>
    <row r="62" spans="1:13" ht="31.5">
      <c r="A62" s="76">
        <v>54</v>
      </c>
      <c r="B62" s="77" t="s">
        <v>206</v>
      </c>
      <c r="C62" s="78" t="s">
        <v>245</v>
      </c>
      <c r="D62" s="79">
        <v>3882179387</v>
      </c>
      <c r="E62" s="80">
        <f t="shared" si="15"/>
        <v>776435.8774</v>
      </c>
      <c r="F62" s="80">
        <v>161</v>
      </c>
      <c r="G62" s="80">
        <v>3430000</v>
      </c>
      <c r="H62" s="80">
        <f t="shared" si="16"/>
        <v>21239615.384615384</v>
      </c>
      <c r="I62" s="80">
        <f t="shared" si="17"/>
        <v>22016051.262015384</v>
      </c>
      <c r="J62" s="80">
        <v>21224513</v>
      </c>
      <c r="K62" s="80" t="s">
        <v>570</v>
      </c>
      <c r="L62" s="47"/>
      <c r="M62" s="76"/>
    </row>
    <row r="63" spans="1:13" ht="30" customHeight="1">
      <c r="A63" s="76">
        <v>55</v>
      </c>
      <c r="B63" s="77" t="s">
        <v>207</v>
      </c>
      <c r="C63" s="78" t="s">
        <v>259</v>
      </c>
      <c r="D63" s="79">
        <v>104300189588</v>
      </c>
      <c r="E63" s="80">
        <f t="shared" si="15"/>
        <v>20860037.917600002</v>
      </c>
      <c r="F63" s="80">
        <v>46</v>
      </c>
      <c r="G63" s="80">
        <v>3430000</v>
      </c>
      <c r="H63" s="80">
        <f t="shared" si="16"/>
        <v>6068461.538461538</v>
      </c>
      <c r="I63" s="80">
        <f t="shared" si="17"/>
        <v>26928499.456061542</v>
      </c>
      <c r="J63" s="80">
        <v>26928499</v>
      </c>
      <c r="K63" s="80" t="s">
        <v>1677</v>
      </c>
      <c r="L63" s="47"/>
      <c r="M63" s="81" t="s">
        <v>363</v>
      </c>
    </row>
    <row r="64" spans="1:13" ht="31.5">
      <c r="A64" s="76">
        <v>56</v>
      </c>
      <c r="B64" s="77" t="s">
        <v>208</v>
      </c>
      <c r="C64" s="78" t="s">
        <v>273</v>
      </c>
      <c r="D64" s="79">
        <v>21692929723</v>
      </c>
      <c r="E64" s="80">
        <f>+D64*0.0002/2</f>
        <v>2169292.9723</v>
      </c>
      <c r="F64" s="80">
        <v>326</v>
      </c>
      <c r="G64" s="80">
        <v>3430000</v>
      </c>
      <c r="H64" s="80">
        <f>+F64*G64/26</f>
        <v>43006923.07692308</v>
      </c>
      <c r="I64" s="80">
        <f>+E64+H64</f>
        <v>45176216.04922308</v>
      </c>
      <c r="J64" s="80">
        <v>47155036</v>
      </c>
      <c r="K64" s="80" t="s">
        <v>598</v>
      </c>
      <c r="L64" s="47" t="s">
        <v>312</v>
      </c>
      <c r="M64" s="81" t="s">
        <v>368</v>
      </c>
    </row>
    <row r="65" spans="1:13" ht="31.5">
      <c r="A65" s="76">
        <v>57</v>
      </c>
      <c r="B65" s="77" t="s">
        <v>209</v>
      </c>
      <c r="C65" s="78" t="s">
        <v>259</v>
      </c>
      <c r="D65" s="79">
        <v>133415880750</v>
      </c>
      <c r="E65" s="80">
        <f>+D65*0.0002/2</f>
        <v>13341588.075000001</v>
      </c>
      <c r="F65" s="80">
        <v>427</v>
      </c>
      <c r="G65" s="80">
        <v>3430000</v>
      </c>
      <c r="H65" s="80">
        <f>+F65*G65/26</f>
        <v>56331153.84615385</v>
      </c>
      <c r="I65" s="80">
        <f>+E65+H65</f>
        <v>69672741.92115384</v>
      </c>
      <c r="J65" s="80">
        <f>62399615+13341588</f>
        <v>75741203</v>
      </c>
      <c r="K65" s="80" t="s">
        <v>543</v>
      </c>
      <c r="L65" s="47" t="s">
        <v>312</v>
      </c>
      <c r="M65" s="81" t="s">
        <v>390</v>
      </c>
    </row>
    <row r="66" spans="1:13" ht="25.5" customHeight="1">
      <c r="A66" s="76">
        <v>58</v>
      </c>
      <c r="B66" s="77" t="s">
        <v>210</v>
      </c>
      <c r="C66" s="78" t="s">
        <v>292</v>
      </c>
      <c r="D66" s="79">
        <v>7060854</v>
      </c>
      <c r="E66" s="80">
        <v>500000</v>
      </c>
      <c r="F66" s="80">
        <v>0</v>
      </c>
      <c r="G66" s="80">
        <v>3070000</v>
      </c>
      <c r="H66" s="80">
        <f>+F66*G66/26</f>
        <v>0</v>
      </c>
      <c r="I66" s="80">
        <f>+E66+H66</f>
        <v>500000</v>
      </c>
      <c r="J66" s="80">
        <v>500000</v>
      </c>
      <c r="K66" s="80" t="s">
        <v>601</v>
      </c>
      <c r="L66" s="47"/>
      <c r="M66" s="81" t="s">
        <v>345</v>
      </c>
    </row>
    <row r="67" spans="1:13" ht="25.5" customHeight="1">
      <c r="A67" s="76">
        <v>59</v>
      </c>
      <c r="B67" s="77" t="s">
        <v>212</v>
      </c>
      <c r="C67" s="78" t="s">
        <v>294</v>
      </c>
      <c r="D67" s="79">
        <v>21361305727</v>
      </c>
      <c r="E67" s="80">
        <f>+D67*0.0002</f>
        <v>4272261.1454</v>
      </c>
      <c r="F67" s="80">
        <v>33</v>
      </c>
      <c r="G67" s="80">
        <v>3430000</v>
      </c>
      <c r="H67" s="80">
        <f>+F67*G67/26</f>
        <v>4353461.538461538</v>
      </c>
      <c r="I67" s="80">
        <f>+E67+H67</f>
        <v>8625722.683861539</v>
      </c>
      <c r="J67" s="80"/>
      <c r="K67" s="80"/>
      <c r="L67" s="47"/>
      <c r="M67" s="81" t="s">
        <v>322</v>
      </c>
    </row>
    <row r="68" spans="1:13" ht="25.5" customHeight="1">
      <c r="A68" s="76">
        <v>60</v>
      </c>
      <c r="B68" s="77" t="s">
        <v>213</v>
      </c>
      <c r="C68" s="78" t="s">
        <v>235</v>
      </c>
      <c r="D68" s="79">
        <v>295466282040</v>
      </c>
      <c r="E68" s="80">
        <f>+D68*0.0002</f>
        <v>59093256.408</v>
      </c>
      <c r="F68" s="80">
        <v>135</v>
      </c>
      <c r="G68" s="80">
        <v>3430000</v>
      </c>
      <c r="H68" s="80">
        <f>+F68*G68/26</f>
        <v>17809615.384615384</v>
      </c>
      <c r="I68" s="80">
        <f>+E68+H68</f>
        <v>76902871.79261538</v>
      </c>
      <c r="J68" s="80">
        <v>76902872</v>
      </c>
      <c r="K68" s="80" t="s">
        <v>458</v>
      </c>
      <c r="L68" s="47"/>
      <c r="M68" s="81" t="s">
        <v>309</v>
      </c>
    </row>
    <row r="69" spans="1:13" ht="25.5" customHeight="1">
      <c r="A69" s="76">
        <v>61</v>
      </c>
      <c r="B69" s="77" t="s">
        <v>214</v>
      </c>
      <c r="C69" s="78" t="s">
        <v>295</v>
      </c>
      <c r="D69" s="79">
        <v>139735233107</v>
      </c>
      <c r="E69" s="80">
        <f>+D69*0.0002</f>
        <v>27947046.621400002</v>
      </c>
      <c r="F69" s="80">
        <v>80</v>
      </c>
      <c r="G69" s="80">
        <v>3430000</v>
      </c>
      <c r="H69" s="80">
        <f aca="true" t="shared" si="18" ref="H69:H75">+F69*G69/26</f>
        <v>10553846.153846154</v>
      </c>
      <c r="I69" s="80">
        <f aca="true" t="shared" si="19" ref="I69:I75">+E69+H69</f>
        <v>38500892.77524616</v>
      </c>
      <c r="J69" s="80">
        <v>38500893</v>
      </c>
      <c r="K69" s="80" t="s">
        <v>541</v>
      </c>
      <c r="L69" s="47"/>
      <c r="M69" s="81" t="s">
        <v>330</v>
      </c>
    </row>
    <row r="70" spans="1:13" ht="31.5">
      <c r="A70" s="76">
        <v>62</v>
      </c>
      <c r="B70" s="77" t="s">
        <v>215</v>
      </c>
      <c r="C70" s="78" t="s">
        <v>296</v>
      </c>
      <c r="D70" s="79">
        <v>57329350078</v>
      </c>
      <c r="E70" s="80">
        <f>+D70*0.0002/2</f>
        <v>5732935.007800001</v>
      </c>
      <c r="F70" s="80">
        <v>21</v>
      </c>
      <c r="G70" s="80">
        <v>3070000</v>
      </c>
      <c r="H70" s="80">
        <f t="shared" si="18"/>
        <v>2479615.3846153845</v>
      </c>
      <c r="I70" s="80">
        <f t="shared" si="19"/>
        <v>8212550.392415386</v>
      </c>
      <c r="J70" s="80"/>
      <c r="K70" s="80"/>
      <c r="L70" s="47" t="s">
        <v>312</v>
      </c>
      <c r="M70" s="81" t="s">
        <v>393</v>
      </c>
    </row>
    <row r="71" spans="1:13" ht="78.75">
      <c r="A71" s="76">
        <v>63</v>
      </c>
      <c r="B71" s="77" t="s">
        <v>216</v>
      </c>
      <c r="C71" s="78" t="s">
        <v>279</v>
      </c>
      <c r="D71" s="79">
        <v>65000000000</v>
      </c>
      <c r="E71" s="80">
        <f>+D71*0.0002/2</f>
        <v>6500000</v>
      </c>
      <c r="F71" s="80">
        <v>370</v>
      </c>
      <c r="G71" s="80">
        <v>3430000</v>
      </c>
      <c r="H71" s="80">
        <f t="shared" si="18"/>
        <v>48811538.461538464</v>
      </c>
      <c r="I71" s="80">
        <f t="shared" si="19"/>
        <v>55311538.461538464</v>
      </c>
      <c r="J71" s="80"/>
      <c r="K71" s="80"/>
      <c r="L71" s="47" t="s">
        <v>413</v>
      </c>
      <c r="M71" s="81" t="s">
        <v>336</v>
      </c>
    </row>
    <row r="72" spans="1:13" ht="47.25">
      <c r="A72" s="76">
        <v>64</v>
      </c>
      <c r="B72" s="77" t="s">
        <v>217</v>
      </c>
      <c r="C72" s="78" t="s">
        <v>297</v>
      </c>
      <c r="D72" s="79">
        <v>63654764253</v>
      </c>
      <c r="E72" s="80">
        <f>+D72*0.0002</f>
        <v>12730952.8506</v>
      </c>
      <c r="F72" s="80">
        <v>72</v>
      </c>
      <c r="G72" s="80">
        <v>3430000</v>
      </c>
      <c r="H72" s="80">
        <f t="shared" si="18"/>
        <v>9498461.538461538</v>
      </c>
      <c r="I72" s="80">
        <f t="shared" si="19"/>
        <v>22229414.38906154</v>
      </c>
      <c r="J72" s="80">
        <v>16199945</v>
      </c>
      <c r="K72" s="80" t="s">
        <v>520</v>
      </c>
      <c r="L72" s="47" t="s">
        <v>415</v>
      </c>
      <c r="M72" s="81" t="s">
        <v>342</v>
      </c>
    </row>
    <row r="73" spans="1:13" ht="31.5">
      <c r="A73" s="76">
        <v>65</v>
      </c>
      <c r="B73" s="77" t="s">
        <v>219</v>
      </c>
      <c r="C73" s="78" t="s">
        <v>290</v>
      </c>
      <c r="D73" s="79">
        <v>1068066305331</v>
      </c>
      <c r="E73" s="80">
        <v>100000000</v>
      </c>
      <c r="F73" s="80">
        <v>816</v>
      </c>
      <c r="G73" s="80">
        <v>3430000</v>
      </c>
      <c r="H73" s="80">
        <f t="shared" si="18"/>
        <v>107649230.76923077</v>
      </c>
      <c r="I73" s="80">
        <f t="shared" si="19"/>
        <v>207649230.76923078</v>
      </c>
      <c r="J73" s="80">
        <v>173349188</v>
      </c>
      <c r="K73" s="80" t="s">
        <v>1661</v>
      </c>
      <c r="L73" s="47"/>
      <c r="M73" s="81" t="s">
        <v>316</v>
      </c>
    </row>
    <row r="74" spans="1:14" ht="78.75">
      <c r="A74" s="76">
        <v>66</v>
      </c>
      <c r="B74" s="77" t="s">
        <v>220</v>
      </c>
      <c r="C74" s="78" t="s">
        <v>299</v>
      </c>
      <c r="D74" s="79">
        <v>71616938907</v>
      </c>
      <c r="E74" s="80">
        <f>+D74*0.0002/2</f>
        <v>7161693.8907</v>
      </c>
      <c r="F74" s="80">
        <v>78</v>
      </c>
      <c r="G74" s="80">
        <v>3430000</v>
      </c>
      <c r="H74" s="80">
        <f t="shared" si="18"/>
        <v>10290000</v>
      </c>
      <c r="I74" s="80">
        <f t="shared" si="19"/>
        <v>17451693.8907</v>
      </c>
      <c r="J74" s="80">
        <v>17451694</v>
      </c>
      <c r="K74" s="80" t="s">
        <v>575</v>
      </c>
      <c r="L74" s="47" t="s">
        <v>414</v>
      </c>
      <c r="M74" s="81" t="s">
        <v>335</v>
      </c>
      <c r="N74" s="62" t="s">
        <v>420</v>
      </c>
    </row>
    <row r="75" spans="1:13" ht="25.5" customHeight="1">
      <c r="A75" s="76">
        <v>67</v>
      </c>
      <c r="B75" s="77" t="s">
        <v>221</v>
      </c>
      <c r="C75" s="78" t="s">
        <v>300</v>
      </c>
      <c r="D75" s="79">
        <v>23243712345</v>
      </c>
      <c r="E75" s="80">
        <f>+D75*0.0002</f>
        <v>4648742.4690000005</v>
      </c>
      <c r="F75" s="80">
        <v>23</v>
      </c>
      <c r="G75" s="80">
        <v>3430000</v>
      </c>
      <c r="H75" s="80">
        <f t="shared" si="18"/>
        <v>3034230.769230769</v>
      </c>
      <c r="I75" s="80">
        <f t="shared" si="19"/>
        <v>7682973.2382307695</v>
      </c>
      <c r="J75" s="80">
        <v>8078742</v>
      </c>
      <c r="K75" s="80" t="s">
        <v>523</v>
      </c>
      <c r="L75" s="47"/>
      <c r="M75" s="81" t="s">
        <v>361</v>
      </c>
    </row>
    <row r="76" spans="1:13" ht="25.5" customHeight="1">
      <c r="A76" s="76">
        <v>68</v>
      </c>
      <c r="B76" s="77" t="s">
        <v>222</v>
      </c>
      <c r="C76" s="78" t="s">
        <v>274</v>
      </c>
      <c r="D76" s="79">
        <v>4748100938</v>
      </c>
      <c r="E76" s="80">
        <f>+D76*0.0002</f>
        <v>949620.1876000001</v>
      </c>
      <c r="F76" s="80">
        <v>2</v>
      </c>
      <c r="G76" s="80">
        <v>3430000</v>
      </c>
      <c r="H76" s="80">
        <f aca="true" t="shared" si="20" ref="H76:H84">+F76*G76/26</f>
        <v>263846.1538461539</v>
      </c>
      <c r="I76" s="80">
        <f aca="true" t="shared" si="21" ref="I76:I84">+E76+H76</f>
        <v>1213466.3414461538</v>
      </c>
      <c r="J76" s="80">
        <v>1213466</v>
      </c>
      <c r="K76" s="80" t="s">
        <v>459</v>
      </c>
      <c r="L76" s="47"/>
      <c r="M76" s="81" t="s">
        <v>351</v>
      </c>
    </row>
    <row r="77" spans="1:13" ht="25.5" customHeight="1">
      <c r="A77" s="76">
        <v>69</v>
      </c>
      <c r="B77" s="77" t="s">
        <v>223</v>
      </c>
      <c r="C77" s="78" t="s">
        <v>301</v>
      </c>
      <c r="D77" s="79">
        <v>64429095951</v>
      </c>
      <c r="E77" s="80">
        <f>+D77*0.0002</f>
        <v>12885819.190200001</v>
      </c>
      <c r="F77" s="80">
        <v>33</v>
      </c>
      <c r="G77" s="80">
        <v>3430000</v>
      </c>
      <c r="H77" s="80">
        <f t="shared" si="20"/>
        <v>4353461.538461538</v>
      </c>
      <c r="I77" s="80">
        <f t="shared" si="21"/>
        <v>17239280.728661537</v>
      </c>
      <c r="J77" s="80">
        <v>10268677</v>
      </c>
      <c r="K77" s="80" t="s">
        <v>513</v>
      </c>
      <c r="L77" s="47"/>
      <c r="M77" s="81" t="s">
        <v>318</v>
      </c>
    </row>
    <row r="78" spans="1:13" ht="25.5" customHeight="1">
      <c r="A78" s="76">
        <v>70</v>
      </c>
      <c r="B78" s="77" t="s">
        <v>224</v>
      </c>
      <c r="C78" s="78" t="s">
        <v>272</v>
      </c>
      <c r="D78" s="79">
        <v>73939367504</v>
      </c>
      <c r="E78" s="80">
        <f>+D78*0.0002</f>
        <v>14787873.5008</v>
      </c>
      <c r="F78" s="80">
        <v>3</v>
      </c>
      <c r="G78" s="80">
        <v>3430000</v>
      </c>
      <c r="H78" s="80">
        <f t="shared" si="20"/>
        <v>395769.23076923075</v>
      </c>
      <c r="I78" s="80">
        <f t="shared" si="21"/>
        <v>15183642.73156923</v>
      </c>
      <c r="J78" s="80">
        <v>7789706</v>
      </c>
      <c r="K78" s="80" t="s">
        <v>601</v>
      </c>
      <c r="L78" s="47"/>
      <c r="M78" s="81" t="s">
        <v>348</v>
      </c>
    </row>
    <row r="79" spans="1:13" ht="78.75">
      <c r="A79" s="76">
        <v>71</v>
      </c>
      <c r="B79" s="77" t="s">
        <v>225</v>
      </c>
      <c r="C79" s="78" t="s">
        <v>302</v>
      </c>
      <c r="D79" s="79">
        <v>57757401933</v>
      </c>
      <c r="E79" s="80">
        <f>+D79*0.0002/2</f>
        <v>5775740.1933</v>
      </c>
      <c r="F79" s="80">
        <v>6</v>
      </c>
      <c r="G79" s="80">
        <v>3430000</v>
      </c>
      <c r="H79" s="80">
        <f t="shared" si="20"/>
        <v>791538.4615384615</v>
      </c>
      <c r="I79" s="80">
        <f t="shared" si="21"/>
        <v>6567278.654838461</v>
      </c>
      <c r="J79" s="80">
        <v>5775740</v>
      </c>
      <c r="K79" s="80" t="s">
        <v>461</v>
      </c>
      <c r="L79" s="47" t="s">
        <v>414</v>
      </c>
      <c r="M79" s="81" t="s">
        <v>339</v>
      </c>
    </row>
    <row r="80" spans="1:13" ht="31.5">
      <c r="A80" s="76">
        <v>72</v>
      </c>
      <c r="B80" s="77" t="s">
        <v>226</v>
      </c>
      <c r="C80" s="78" t="s">
        <v>301</v>
      </c>
      <c r="D80" s="79">
        <v>132435951584</v>
      </c>
      <c r="E80" s="80">
        <f>+D80*0.0002/2</f>
        <v>13243595.158400001</v>
      </c>
      <c r="F80" s="80">
        <v>33</v>
      </c>
      <c r="G80" s="80">
        <v>3430000</v>
      </c>
      <c r="H80" s="80">
        <f t="shared" si="20"/>
        <v>4353461.538461538</v>
      </c>
      <c r="I80" s="80">
        <f t="shared" si="21"/>
        <v>17597056.69686154</v>
      </c>
      <c r="J80" s="80">
        <v>17597131</v>
      </c>
      <c r="K80" s="80" t="s">
        <v>601</v>
      </c>
      <c r="L80" s="47" t="s">
        <v>312</v>
      </c>
      <c r="M80" s="81" t="s">
        <v>395</v>
      </c>
    </row>
    <row r="81" spans="1:13" ht="31.5">
      <c r="A81" s="76">
        <v>73</v>
      </c>
      <c r="B81" s="77" t="s">
        <v>227</v>
      </c>
      <c r="C81" s="78" t="s">
        <v>291</v>
      </c>
      <c r="D81" s="79">
        <v>2200683130920</v>
      </c>
      <c r="E81" s="80">
        <f>100000000/2</f>
        <v>50000000</v>
      </c>
      <c r="F81" s="80">
        <v>503</v>
      </c>
      <c r="G81" s="80">
        <v>3430000</v>
      </c>
      <c r="H81" s="80">
        <f t="shared" si="20"/>
        <v>66357307.692307696</v>
      </c>
      <c r="I81" s="80">
        <f t="shared" si="21"/>
        <v>116357307.6923077</v>
      </c>
      <c r="J81" s="80">
        <v>111116000</v>
      </c>
      <c r="K81" s="80" t="s">
        <v>510</v>
      </c>
      <c r="L81" s="47" t="s">
        <v>312</v>
      </c>
      <c r="M81" s="81" t="s">
        <v>362</v>
      </c>
    </row>
    <row r="82" spans="1:13" ht="78.75">
      <c r="A82" s="76">
        <v>74</v>
      </c>
      <c r="B82" s="77" t="s">
        <v>228</v>
      </c>
      <c r="C82" s="78" t="s">
        <v>303</v>
      </c>
      <c r="D82" s="79">
        <v>58111798231</v>
      </c>
      <c r="E82" s="80">
        <f>+D82*0.0002/2</f>
        <v>5811179.823100001</v>
      </c>
      <c r="F82" s="80">
        <v>7</v>
      </c>
      <c r="G82" s="80">
        <v>3430000</v>
      </c>
      <c r="H82" s="80">
        <f t="shared" si="20"/>
        <v>923461.5384615385</v>
      </c>
      <c r="I82" s="80">
        <f t="shared" si="21"/>
        <v>6734641.361561539</v>
      </c>
      <c r="J82" s="80">
        <v>6734641</v>
      </c>
      <c r="K82" s="80" t="s">
        <v>462</v>
      </c>
      <c r="L82" s="47" t="s">
        <v>414</v>
      </c>
      <c r="M82" s="81" t="s">
        <v>377</v>
      </c>
    </row>
    <row r="83" spans="1:13" ht="31.5">
      <c r="A83" s="76">
        <v>75</v>
      </c>
      <c r="B83" s="77" t="s">
        <v>229</v>
      </c>
      <c r="C83" s="78" t="s">
        <v>242</v>
      </c>
      <c r="D83" s="79">
        <v>26962636208</v>
      </c>
      <c r="E83" s="80">
        <f>+D83*0.0002/2</f>
        <v>2696263.6208</v>
      </c>
      <c r="F83" s="80">
        <v>33</v>
      </c>
      <c r="G83" s="80">
        <v>3430000</v>
      </c>
      <c r="H83" s="80">
        <f t="shared" si="20"/>
        <v>4353461.538461538</v>
      </c>
      <c r="I83" s="80">
        <f t="shared" si="21"/>
        <v>7049725.159261538</v>
      </c>
      <c r="J83" s="80">
        <v>7431648</v>
      </c>
      <c r="K83" s="80" t="s">
        <v>519</v>
      </c>
      <c r="L83" s="47" t="s">
        <v>312</v>
      </c>
      <c r="M83" s="81" t="s">
        <v>343</v>
      </c>
    </row>
    <row r="84" spans="1:13" ht="31.5">
      <c r="A84" s="76">
        <v>76</v>
      </c>
      <c r="B84" s="77" t="s">
        <v>230</v>
      </c>
      <c r="C84" s="78" t="s">
        <v>304</v>
      </c>
      <c r="D84" s="79">
        <v>66025959449</v>
      </c>
      <c r="E84" s="80">
        <f>+D84*0.0002/2</f>
        <v>6602595.9449000005</v>
      </c>
      <c r="F84" s="80">
        <v>134</v>
      </c>
      <c r="G84" s="80">
        <v>3430000</v>
      </c>
      <c r="H84" s="80">
        <f t="shared" si="20"/>
        <v>17677692.307692308</v>
      </c>
      <c r="I84" s="80">
        <f t="shared" si="21"/>
        <v>24280288.25259231</v>
      </c>
      <c r="J84" s="80">
        <v>26210673</v>
      </c>
      <c r="K84" s="80" t="s">
        <v>513</v>
      </c>
      <c r="L84" s="47" t="s">
        <v>312</v>
      </c>
      <c r="M84" s="81" t="s">
        <v>338</v>
      </c>
    </row>
    <row r="85" spans="1:13" ht="31.5">
      <c r="A85" s="76">
        <v>77</v>
      </c>
      <c r="B85" s="77" t="s">
        <v>231</v>
      </c>
      <c r="C85" s="78" t="s">
        <v>305</v>
      </c>
      <c r="D85" s="79">
        <v>32458673413</v>
      </c>
      <c r="E85" s="80">
        <f>+D85*0.0002</f>
        <v>6491734.6826</v>
      </c>
      <c r="F85" s="80">
        <v>137</v>
      </c>
      <c r="G85" s="80">
        <v>3430000</v>
      </c>
      <c r="H85" s="80">
        <f aca="true" t="shared" si="22" ref="H85:H91">+F85*G85/26</f>
        <v>18073461.53846154</v>
      </c>
      <c r="I85" s="80">
        <f aca="true" t="shared" si="23" ref="I85:I93">+E85+H85</f>
        <v>24565196.22106154</v>
      </c>
      <c r="J85" s="80">
        <v>22902394</v>
      </c>
      <c r="K85" s="80" t="s">
        <v>1649</v>
      </c>
      <c r="L85" s="47"/>
      <c r="M85" s="81" t="s">
        <v>356</v>
      </c>
    </row>
    <row r="86" spans="1:13" ht="30" customHeight="1">
      <c r="A86" s="76">
        <v>78</v>
      </c>
      <c r="B86" s="77" t="s">
        <v>232</v>
      </c>
      <c r="C86" s="78" t="s">
        <v>306</v>
      </c>
      <c r="D86" s="79">
        <v>7494008191</v>
      </c>
      <c r="E86" s="80">
        <f>+D86*0.0002</f>
        <v>1498801.6382000002</v>
      </c>
      <c r="F86" s="80">
        <v>32</v>
      </c>
      <c r="G86" s="80">
        <v>3430000</v>
      </c>
      <c r="H86" s="80">
        <f t="shared" si="22"/>
        <v>4221538.461538462</v>
      </c>
      <c r="I86" s="80">
        <f t="shared" si="23"/>
        <v>5720340.099738462</v>
      </c>
      <c r="J86" s="80"/>
      <c r="K86" s="80"/>
      <c r="L86" s="47"/>
      <c r="M86" s="81" t="s">
        <v>387</v>
      </c>
    </row>
    <row r="87" spans="1:13" ht="126">
      <c r="A87" s="76">
        <v>79</v>
      </c>
      <c r="B87" s="77" t="s">
        <v>233</v>
      </c>
      <c r="C87" s="78" t="s">
        <v>308</v>
      </c>
      <c r="D87" s="79">
        <v>125550023320</v>
      </c>
      <c r="E87" s="80">
        <f>+D87*0.0002/2</f>
        <v>12555002.332</v>
      </c>
      <c r="F87" s="80">
        <v>19</v>
      </c>
      <c r="G87" s="80">
        <v>3430000</v>
      </c>
      <c r="H87" s="80">
        <f t="shared" si="22"/>
        <v>2506538.4615384615</v>
      </c>
      <c r="I87" s="80">
        <f t="shared" si="23"/>
        <v>15061540.793538462</v>
      </c>
      <c r="J87" s="80">
        <v>15193462</v>
      </c>
      <c r="K87" s="80" t="s">
        <v>537</v>
      </c>
      <c r="L87" s="47" t="s">
        <v>421</v>
      </c>
      <c r="M87" s="81"/>
    </row>
    <row r="88" spans="1:13" ht="30" customHeight="1">
      <c r="A88" s="76">
        <v>80</v>
      </c>
      <c r="B88" s="77" t="s">
        <v>234</v>
      </c>
      <c r="C88" s="78" t="s">
        <v>307</v>
      </c>
      <c r="D88" s="79">
        <v>1272805169</v>
      </c>
      <c r="E88" s="80">
        <v>500000</v>
      </c>
      <c r="F88" s="80">
        <v>12</v>
      </c>
      <c r="G88" s="80">
        <v>3430000</v>
      </c>
      <c r="H88" s="80">
        <f t="shared" si="22"/>
        <v>1583076.923076923</v>
      </c>
      <c r="I88" s="80">
        <f t="shared" si="23"/>
        <v>2083076.923076923</v>
      </c>
      <c r="J88" s="80">
        <v>2083077</v>
      </c>
      <c r="K88" s="80" t="s">
        <v>513</v>
      </c>
      <c r="L88" s="47"/>
      <c r="M88" s="81" t="s">
        <v>378</v>
      </c>
    </row>
    <row r="89" spans="1:13" ht="31.5">
      <c r="A89" s="76">
        <v>81</v>
      </c>
      <c r="B89" s="77" t="s">
        <v>398</v>
      </c>
      <c r="C89" s="78" t="s">
        <v>272</v>
      </c>
      <c r="D89" s="79">
        <v>102167453310</v>
      </c>
      <c r="E89" s="80">
        <f>+D89*0.0002/2</f>
        <v>10216745.331</v>
      </c>
      <c r="F89" s="80">
        <v>255</v>
      </c>
      <c r="G89" s="80">
        <v>3430000</v>
      </c>
      <c r="H89" s="80">
        <f t="shared" si="22"/>
        <v>33640384.615384616</v>
      </c>
      <c r="I89" s="80">
        <f t="shared" si="23"/>
        <v>43857129.946384616</v>
      </c>
      <c r="J89" s="80">
        <v>40427112</v>
      </c>
      <c r="K89" s="80" t="s">
        <v>590</v>
      </c>
      <c r="L89" s="47" t="s">
        <v>312</v>
      </c>
      <c r="M89" s="81" t="s">
        <v>399</v>
      </c>
    </row>
    <row r="90" spans="1:13" ht="24.75" customHeight="1">
      <c r="A90" s="76">
        <v>82</v>
      </c>
      <c r="B90" s="77" t="s">
        <v>400</v>
      </c>
      <c r="C90" s="78" t="s">
        <v>401</v>
      </c>
      <c r="D90" s="79">
        <v>115925103333</v>
      </c>
      <c r="E90" s="80">
        <f>+D90*0.0002</f>
        <v>23185020.6666</v>
      </c>
      <c r="F90" s="80">
        <v>39</v>
      </c>
      <c r="G90" s="80">
        <v>3430000</v>
      </c>
      <c r="H90" s="80">
        <f t="shared" si="22"/>
        <v>5145000</v>
      </c>
      <c r="I90" s="80">
        <f t="shared" si="23"/>
        <v>28330020.6666</v>
      </c>
      <c r="J90" s="80">
        <v>28330021</v>
      </c>
      <c r="K90" s="80" t="s">
        <v>439</v>
      </c>
      <c r="L90" s="47"/>
      <c r="M90" s="81" t="s">
        <v>402</v>
      </c>
    </row>
    <row r="91" spans="1:13" ht="24.75" customHeight="1">
      <c r="A91" s="76">
        <v>83</v>
      </c>
      <c r="B91" s="77" t="s">
        <v>403</v>
      </c>
      <c r="C91" s="78" t="s">
        <v>239</v>
      </c>
      <c r="D91" s="79">
        <v>24646788238</v>
      </c>
      <c r="E91" s="80">
        <f>+D91*0.0002</f>
        <v>4929357.6476</v>
      </c>
      <c r="F91" s="80">
        <v>11</v>
      </c>
      <c r="G91" s="80">
        <v>3430000</v>
      </c>
      <c r="H91" s="80">
        <f t="shared" si="22"/>
        <v>1451153.8461538462</v>
      </c>
      <c r="I91" s="80">
        <f t="shared" si="23"/>
        <v>6380511.493753846</v>
      </c>
      <c r="J91" s="80">
        <v>6380511</v>
      </c>
      <c r="K91" s="80" t="s">
        <v>582</v>
      </c>
      <c r="L91" s="47"/>
      <c r="M91" s="81" t="s">
        <v>404</v>
      </c>
    </row>
    <row r="92" spans="1:13" ht="24.75" customHeight="1">
      <c r="A92" s="76">
        <v>84</v>
      </c>
      <c r="B92" s="77" t="s">
        <v>405</v>
      </c>
      <c r="C92" s="78" t="s">
        <v>239</v>
      </c>
      <c r="D92" s="79">
        <v>2500000000</v>
      </c>
      <c r="E92" s="80">
        <f>+D92*0.0002</f>
        <v>500000</v>
      </c>
      <c r="F92" s="80">
        <v>18</v>
      </c>
      <c r="G92" s="80">
        <v>3430000</v>
      </c>
      <c r="H92" s="80">
        <f>+F92*G92/26</f>
        <v>2374615.3846153845</v>
      </c>
      <c r="I92" s="80">
        <f t="shared" si="23"/>
        <v>2874615.3846153845</v>
      </c>
      <c r="J92" s="80">
        <v>2852000</v>
      </c>
      <c r="K92" s="80" t="s">
        <v>1638</v>
      </c>
      <c r="L92" s="47"/>
      <c r="M92" s="81" t="s">
        <v>406</v>
      </c>
    </row>
    <row r="93" spans="1:13" ht="24.75" customHeight="1">
      <c r="A93" s="76">
        <v>85</v>
      </c>
      <c r="B93" s="77" t="s">
        <v>411</v>
      </c>
      <c r="C93" s="78" t="s">
        <v>239</v>
      </c>
      <c r="D93" s="79">
        <v>404751422174</v>
      </c>
      <c r="E93" s="80">
        <f>+D93*0.0002</f>
        <v>80950284.4348</v>
      </c>
      <c r="F93" s="80">
        <v>123</v>
      </c>
      <c r="G93" s="80">
        <v>3430000</v>
      </c>
      <c r="H93" s="80">
        <f>+F93*G93/26</f>
        <v>16226538.461538462</v>
      </c>
      <c r="I93" s="80">
        <f t="shared" si="23"/>
        <v>97176822.89633846</v>
      </c>
      <c r="J93" s="80">
        <v>97440659</v>
      </c>
      <c r="K93" s="80" t="s">
        <v>590</v>
      </c>
      <c r="L93" s="47"/>
      <c r="M93" s="81" t="s">
        <v>406</v>
      </c>
    </row>
    <row r="94" spans="1:13" ht="24.75" customHeight="1">
      <c r="A94" s="76">
        <v>86</v>
      </c>
      <c r="B94" s="77" t="s">
        <v>163</v>
      </c>
      <c r="C94" s="78" t="s">
        <v>260</v>
      </c>
      <c r="D94" s="79" t="s">
        <v>422</v>
      </c>
      <c r="E94" s="80">
        <v>0</v>
      </c>
      <c r="F94" s="80">
        <v>11</v>
      </c>
      <c r="G94" s="80">
        <v>3430000</v>
      </c>
      <c r="H94" s="80">
        <f aca="true" t="shared" si="24" ref="H94:H109">+F94*G94/26</f>
        <v>1451153.8461538462</v>
      </c>
      <c r="I94" s="80">
        <f aca="true" t="shared" si="25" ref="I94:I109">+E94+H94</f>
        <v>1451153.8461538462</v>
      </c>
      <c r="J94" s="80"/>
      <c r="K94" s="80"/>
      <c r="L94" s="47"/>
      <c r="M94" s="81" t="s">
        <v>321</v>
      </c>
    </row>
    <row r="95" spans="1:13" ht="31.5">
      <c r="A95" s="76">
        <v>87</v>
      </c>
      <c r="B95" s="77" t="s">
        <v>165</v>
      </c>
      <c r="C95" s="78" t="s">
        <v>262</v>
      </c>
      <c r="D95" s="79" t="s">
        <v>422</v>
      </c>
      <c r="E95" s="80">
        <v>0</v>
      </c>
      <c r="F95" s="80">
        <v>19</v>
      </c>
      <c r="G95" s="80">
        <v>3430000</v>
      </c>
      <c r="H95" s="80">
        <f t="shared" si="24"/>
        <v>2506538.4615384615</v>
      </c>
      <c r="I95" s="80">
        <f t="shared" si="25"/>
        <v>2506538.4615384615</v>
      </c>
      <c r="J95" s="80">
        <v>2506537</v>
      </c>
      <c r="K95" s="80" t="s">
        <v>472</v>
      </c>
      <c r="L95" s="47"/>
      <c r="M95" s="81" t="s">
        <v>394</v>
      </c>
    </row>
    <row r="96" spans="1:13" ht="31.5">
      <c r="A96" s="76">
        <v>88</v>
      </c>
      <c r="B96" s="77" t="s">
        <v>166</v>
      </c>
      <c r="C96" s="78" t="s">
        <v>263</v>
      </c>
      <c r="D96" s="79" t="s">
        <v>422</v>
      </c>
      <c r="E96" s="80">
        <v>0</v>
      </c>
      <c r="F96" s="80">
        <v>53</v>
      </c>
      <c r="G96" s="80">
        <v>3430000</v>
      </c>
      <c r="H96" s="80">
        <f t="shared" si="24"/>
        <v>6991923.076923077</v>
      </c>
      <c r="I96" s="80">
        <f t="shared" si="25"/>
        <v>6991923.076923077</v>
      </c>
      <c r="J96" s="80">
        <v>6996000</v>
      </c>
      <c r="K96" s="80" t="s">
        <v>601</v>
      </c>
      <c r="L96" s="47"/>
      <c r="M96" s="81" t="s">
        <v>347</v>
      </c>
    </row>
    <row r="97" spans="1:13" ht="30" customHeight="1">
      <c r="A97" s="76">
        <v>89</v>
      </c>
      <c r="B97" s="77" t="s">
        <v>173</v>
      </c>
      <c r="C97" s="78" t="s">
        <v>271</v>
      </c>
      <c r="D97" s="79" t="s">
        <v>422</v>
      </c>
      <c r="E97" s="80">
        <v>0</v>
      </c>
      <c r="F97" s="80">
        <v>53</v>
      </c>
      <c r="G97" s="80">
        <v>3430000</v>
      </c>
      <c r="H97" s="80">
        <f t="shared" si="24"/>
        <v>6991923.076923077</v>
      </c>
      <c r="I97" s="80">
        <f t="shared" si="25"/>
        <v>6991923.076923077</v>
      </c>
      <c r="J97" s="80">
        <v>6895000</v>
      </c>
      <c r="K97" s="80" t="s">
        <v>543</v>
      </c>
      <c r="L97" s="47"/>
      <c r="M97" s="81" t="s">
        <v>380</v>
      </c>
    </row>
    <row r="98" spans="1:13" ht="30" customHeight="1">
      <c r="A98" s="76">
        <v>90</v>
      </c>
      <c r="B98" s="77" t="s">
        <v>177</v>
      </c>
      <c r="C98" s="78" t="s">
        <v>266</v>
      </c>
      <c r="D98" s="79" t="s">
        <v>422</v>
      </c>
      <c r="E98" s="80">
        <v>0</v>
      </c>
      <c r="F98" s="80">
        <v>2320</v>
      </c>
      <c r="G98" s="80">
        <v>3430000</v>
      </c>
      <c r="H98" s="80">
        <f t="shared" si="24"/>
        <v>306061538.46153843</v>
      </c>
      <c r="I98" s="80">
        <f t="shared" si="25"/>
        <v>306061538.46153843</v>
      </c>
      <c r="J98" s="80">
        <v>306720975</v>
      </c>
      <c r="K98" s="80" t="s">
        <v>1665</v>
      </c>
      <c r="L98" s="47"/>
      <c r="M98" s="81"/>
    </row>
    <row r="99" spans="1:13" ht="31.5">
      <c r="A99" s="76">
        <v>91</v>
      </c>
      <c r="B99" s="77" t="s">
        <v>178</v>
      </c>
      <c r="C99" s="78" t="s">
        <v>276</v>
      </c>
      <c r="D99" s="79" t="s">
        <v>422</v>
      </c>
      <c r="E99" s="80">
        <v>0</v>
      </c>
      <c r="F99" s="80">
        <v>38</v>
      </c>
      <c r="G99" s="80">
        <v>3430000</v>
      </c>
      <c r="H99" s="80">
        <f t="shared" si="24"/>
        <v>5013076.923076923</v>
      </c>
      <c r="I99" s="80">
        <f t="shared" si="25"/>
        <v>5013076.923076923</v>
      </c>
      <c r="J99" s="80"/>
      <c r="K99" s="80"/>
      <c r="L99" s="47"/>
      <c r="M99" s="81" t="s">
        <v>332</v>
      </c>
    </row>
    <row r="100" spans="1:13" ht="31.5">
      <c r="A100" s="76">
        <v>92</v>
      </c>
      <c r="B100" s="77" t="s">
        <v>183</v>
      </c>
      <c r="C100" s="78" t="s">
        <v>277</v>
      </c>
      <c r="D100" s="79" t="s">
        <v>422</v>
      </c>
      <c r="E100" s="80">
        <v>0</v>
      </c>
      <c r="F100" s="80">
        <v>211</v>
      </c>
      <c r="G100" s="80">
        <v>3430000</v>
      </c>
      <c r="H100" s="80">
        <f t="shared" si="24"/>
        <v>27835769.230769232</v>
      </c>
      <c r="I100" s="80">
        <f t="shared" si="25"/>
        <v>27835769.230769232</v>
      </c>
      <c r="J100" s="80">
        <v>26912292</v>
      </c>
      <c r="K100" s="80" t="s">
        <v>590</v>
      </c>
      <c r="L100" s="47"/>
      <c r="M100" s="81" t="s">
        <v>344</v>
      </c>
    </row>
    <row r="101" spans="1:13" ht="31.5">
      <c r="A101" s="76">
        <v>93</v>
      </c>
      <c r="B101" s="77" t="s">
        <v>188</v>
      </c>
      <c r="C101" s="78" t="s">
        <v>281</v>
      </c>
      <c r="D101" s="79" t="s">
        <v>422</v>
      </c>
      <c r="E101" s="80">
        <v>0</v>
      </c>
      <c r="F101" s="80">
        <v>51</v>
      </c>
      <c r="G101" s="80">
        <v>3070000</v>
      </c>
      <c r="H101" s="80">
        <f t="shared" si="24"/>
        <v>6021923.076923077</v>
      </c>
      <c r="I101" s="80">
        <f t="shared" si="25"/>
        <v>6021923.076923077</v>
      </c>
      <c r="J101" s="80">
        <v>6021923</v>
      </c>
      <c r="K101" s="80" t="s">
        <v>458</v>
      </c>
      <c r="L101" s="47"/>
      <c r="M101" s="81" t="s">
        <v>389</v>
      </c>
    </row>
    <row r="102" spans="1:13" ht="31.5">
      <c r="A102" s="76">
        <v>94</v>
      </c>
      <c r="B102" s="77" t="s">
        <v>189</v>
      </c>
      <c r="C102" s="78" t="s">
        <v>242</v>
      </c>
      <c r="D102" s="79" t="s">
        <v>422</v>
      </c>
      <c r="E102" s="80">
        <v>0</v>
      </c>
      <c r="F102" s="80">
        <v>24</v>
      </c>
      <c r="G102" s="80">
        <v>3430000</v>
      </c>
      <c r="H102" s="80">
        <f t="shared" si="24"/>
        <v>3166153.846153846</v>
      </c>
      <c r="I102" s="80">
        <f t="shared" si="25"/>
        <v>3166153.846153846</v>
      </c>
      <c r="J102" s="80">
        <v>3166154</v>
      </c>
      <c r="K102" s="80" t="s">
        <v>538</v>
      </c>
      <c r="L102" s="47"/>
      <c r="M102" s="81" t="s">
        <v>374</v>
      </c>
    </row>
    <row r="103" spans="1:13" ht="31.5">
      <c r="A103" s="76">
        <v>95</v>
      </c>
      <c r="B103" s="77" t="s">
        <v>190</v>
      </c>
      <c r="C103" s="78" t="s">
        <v>282</v>
      </c>
      <c r="D103" s="79" t="s">
        <v>422</v>
      </c>
      <c r="E103" s="80">
        <v>0</v>
      </c>
      <c r="F103" s="80">
        <v>27</v>
      </c>
      <c r="G103" s="80">
        <v>3430000</v>
      </c>
      <c r="H103" s="80">
        <f t="shared" si="24"/>
        <v>3561923.076923077</v>
      </c>
      <c r="I103" s="80">
        <f t="shared" si="25"/>
        <v>3561923.076923077</v>
      </c>
      <c r="J103" s="80">
        <v>3561923</v>
      </c>
      <c r="K103" s="80" t="s">
        <v>436</v>
      </c>
      <c r="L103" s="47"/>
      <c r="M103" s="81" t="s">
        <v>349</v>
      </c>
    </row>
    <row r="104" spans="1:13" ht="31.5">
      <c r="A104" s="76">
        <v>96</v>
      </c>
      <c r="B104" s="77" t="s">
        <v>191</v>
      </c>
      <c r="C104" s="78" t="s">
        <v>251</v>
      </c>
      <c r="D104" s="79" t="s">
        <v>422</v>
      </c>
      <c r="E104" s="80">
        <v>0</v>
      </c>
      <c r="F104" s="80">
        <v>40</v>
      </c>
      <c r="G104" s="80">
        <v>3070000</v>
      </c>
      <c r="H104" s="80">
        <f t="shared" si="24"/>
        <v>4723076.923076923</v>
      </c>
      <c r="I104" s="80">
        <f t="shared" si="25"/>
        <v>4723076.923076923</v>
      </c>
      <c r="J104" s="80">
        <v>4605000</v>
      </c>
      <c r="K104" s="80" t="s">
        <v>487</v>
      </c>
      <c r="L104" s="47"/>
      <c r="M104" s="81" t="s">
        <v>388</v>
      </c>
    </row>
    <row r="105" spans="1:13" ht="31.5">
      <c r="A105" s="76">
        <v>97</v>
      </c>
      <c r="B105" s="77" t="s">
        <v>192</v>
      </c>
      <c r="C105" s="78" t="s">
        <v>283</v>
      </c>
      <c r="D105" s="79" t="s">
        <v>422</v>
      </c>
      <c r="E105" s="80">
        <v>0</v>
      </c>
      <c r="F105" s="80">
        <v>38</v>
      </c>
      <c r="G105" s="80">
        <v>3430000</v>
      </c>
      <c r="H105" s="80">
        <f t="shared" si="24"/>
        <v>5013076.923076923</v>
      </c>
      <c r="I105" s="80">
        <f t="shared" si="25"/>
        <v>5013076.923076923</v>
      </c>
      <c r="J105" s="80">
        <v>5013077</v>
      </c>
      <c r="K105" s="80" t="s">
        <v>1627</v>
      </c>
      <c r="L105" s="47"/>
      <c r="M105" s="81" t="s">
        <v>391</v>
      </c>
    </row>
    <row r="106" spans="1:13" ht="24.75" customHeight="1">
      <c r="A106" s="76">
        <v>98</v>
      </c>
      <c r="B106" s="77" t="s">
        <v>198</v>
      </c>
      <c r="C106" s="78" t="s">
        <v>288</v>
      </c>
      <c r="D106" s="79" t="s">
        <v>422</v>
      </c>
      <c r="E106" s="80">
        <v>0</v>
      </c>
      <c r="F106" s="80">
        <v>38</v>
      </c>
      <c r="G106" s="80">
        <v>3430000</v>
      </c>
      <c r="H106" s="80">
        <f t="shared" si="24"/>
        <v>5013076.923076923</v>
      </c>
      <c r="I106" s="80">
        <f t="shared" si="25"/>
        <v>5013076.923076923</v>
      </c>
      <c r="J106" s="80">
        <v>5013077</v>
      </c>
      <c r="K106" s="80" t="s">
        <v>436</v>
      </c>
      <c r="L106" s="47"/>
      <c r="M106" s="81" t="s">
        <v>341</v>
      </c>
    </row>
    <row r="107" spans="1:13" ht="24.75" customHeight="1">
      <c r="A107" s="76">
        <v>99</v>
      </c>
      <c r="B107" s="77" t="s">
        <v>218</v>
      </c>
      <c r="C107" s="78" t="s">
        <v>298</v>
      </c>
      <c r="D107" s="79" t="s">
        <v>422</v>
      </c>
      <c r="E107" s="80">
        <v>0</v>
      </c>
      <c r="F107" s="80">
        <v>35</v>
      </c>
      <c r="G107" s="80">
        <v>3430000</v>
      </c>
      <c r="H107" s="80">
        <f t="shared" si="24"/>
        <v>4617307.692307692</v>
      </c>
      <c r="I107" s="80">
        <f t="shared" si="25"/>
        <v>4617307.692307692</v>
      </c>
      <c r="J107" s="80"/>
      <c r="K107" s="80"/>
      <c r="L107" s="47"/>
      <c r="M107" s="81" t="s">
        <v>359</v>
      </c>
    </row>
    <row r="108" spans="1:14" ht="24.75" customHeight="1">
      <c r="A108" s="76">
        <v>100</v>
      </c>
      <c r="B108" s="77" t="s">
        <v>324</v>
      </c>
      <c r="C108" s="78" t="s">
        <v>325</v>
      </c>
      <c r="D108" s="79" t="s">
        <v>422</v>
      </c>
      <c r="E108" s="80">
        <v>0</v>
      </c>
      <c r="F108" s="80">
        <v>35</v>
      </c>
      <c r="G108" s="80">
        <v>3430000</v>
      </c>
      <c r="H108" s="80">
        <f t="shared" si="24"/>
        <v>4617307.692307692</v>
      </c>
      <c r="I108" s="80">
        <f t="shared" si="25"/>
        <v>4617307.692307692</v>
      </c>
      <c r="J108" s="80">
        <v>4617308</v>
      </c>
      <c r="K108" s="80" t="s">
        <v>516</v>
      </c>
      <c r="L108" s="47"/>
      <c r="M108" s="81" t="s">
        <v>326</v>
      </c>
      <c r="N108" s="62" t="s">
        <v>327</v>
      </c>
    </row>
    <row r="109" spans="1:13" ht="63">
      <c r="A109" s="76">
        <v>101</v>
      </c>
      <c r="B109" s="77" t="s">
        <v>211</v>
      </c>
      <c r="C109" s="78" t="s">
        <v>293</v>
      </c>
      <c r="D109" s="79" t="s">
        <v>422</v>
      </c>
      <c r="E109" s="80">
        <v>0</v>
      </c>
      <c r="F109" s="80">
        <v>281</v>
      </c>
      <c r="G109" s="80">
        <v>3430000</v>
      </c>
      <c r="H109" s="80">
        <f t="shared" si="24"/>
        <v>37070384.615384616</v>
      </c>
      <c r="I109" s="80">
        <f t="shared" si="25"/>
        <v>37070384.615384616</v>
      </c>
      <c r="J109" s="80"/>
      <c r="K109" s="80"/>
      <c r="L109" s="47" t="s">
        <v>412</v>
      </c>
      <c r="M109" s="81" t="s">
        <v>314</v>
      </c>
    </row>
    <row r="110" spans="1:14" ht="31.5" customHeight="1">
      <c r="A110" s="76">
        <v>102</v>
      </c>
      <c r="B110" s="77" t="s">
        <v>614</v>
      </c>
      <c r="C110" s="78" t="s">
        <v>615</v>
      </c>
      <c r="D110" s="79">
        <v>27380389994</v>
      </c>
      <c r="E110" s="80">
        <f>+D110*0.0002</f>
        <v>5476077.9988</v>
      </c>
      <c r="F110" s="80">
        <v>58</v>
      </c>
      <c r="G110" s="80">
        <v>3430000</v>
      </c>
      <c r="H110" s="80">
        <f>+F110*G110/26</f>
        <v>7651538.461538462</v>
      </c>
      <c r="I110" s="80">
        <f aca="true" t="shared" si="26" ref="I110:I173">+E110+H110</f>
        <v>13127616.460338462</v>
      </c>
      <c r="J110" s="80">
        <v>13128000</v>
      </c>
      <c r="K110" s="80" t="s">
        <v>1635</v>
      </c>
      <c r="L110" s="47"/>
      <c r="M110" s="81" t="s">
        <v>616</v>
      </c>
      <c r="N110" s="54"/>
    </row>
    <row r="111" spans="1:14" ht="31.5" customHeight="1">
      <c r="A111" s="76">
        <v>103</v>
      </c>
      <c r="B111" s="77" t="s">
        <v>617</v>
      </c>
      <c r="C111" s="78" t="s">
        <v>618</v>
      </c>
      <c r="D111" s="79">
        <v>661602783428</v>
      </c>
      <c r="E111" s="80">
        <v>100000000</v>
      </c>
      <c r="F111" s="80">
        <v>170</v>
      </c>
      <c r="G111" s="80">
        <v>3430000</v>
      </c>
      <c r="H111" s="80">
        <f>+F111*G111/26</f>
        <v>22426923.076923076</v>
      </c>
      <c r="I111" s="80">
        <f t="shared" si="26"/>
        <v>122426923.07692307</v>
      </c>
      <c r="J111" s="80"/>
      <c r="K111" s="80"/>
      <c r="L111" s="47"/>
      <c r="M111" s="81" t="s">
        <v>619</v>
      </c>
      <c r="N111" s="54"/>
    </row>
    <row r="112" spans="1:14" ht="31.5">
      <c r="A112" s="76">
        <v>104</v>
      </c>
      <c r="B112" s="77" t="s">
        <v>620</v>
      </c>
      <c r="C112" s="78" t="s">
        <v>621</v>
      </c>
      <c r="D112" s="79">
        <v>1403263824406</v>
      </c>
      <c r="E112" s="80">
        <v>0</v>
      </c>
      <c r="F112" s="80">
        <v>581</v>
      </c>
      <c r="G112" s="80">
        <v>3430000</v>
      </c>
      <c r="H112" s="80">
        <f>368*3430000/26+187*3070000/26</f>
        <v>70628076.92307693</v>
      </c>
      <c r="I112" s="80">
        <f t="shared" si="26"/>
        <v>70628076.92307693</v>
      </c>
      <c r="J112" s="80"/>
      <c r="K112" s="80"/>
      <c r="L112" s="47"/>
      <c r="M112" s="81" t="s">
        <v>622</v>
      </c>
      <c r="N112" s="54"/>
    </row>
    <row r="113" spans="1:14" ht="47.25">
      <c r="A113" s="76">
        <v>105</v>
      </c>
      <c r="B113" s="77" t="s">
        <v>623</v>
      </c>
      <c r="C113" s="78" t="s">
        <v>624</v>
      </c>
      <c r="D113" s="79">
        <v>43352086697</v>
      </c>
      <c r="E113" s="80">
        <f aca="true" t="shared" si="27" ref="E113:E127">+D113*0.0002</f>
        <v>8670417.3394</v>
      </c>
      <c r="F113" s="80">
        <v>16</v>
      </c>
      <c r="G113" s="80">
        <v>3430000</v>
      </c>
      <c r="H113" s="80">
        <f aca="true" t="shared" si="28" ref="H113:H176">+F113*G113/26</f>
        <v>2110769.230769231</v>
      </c>
      <c r="I113" s="80">
        <f t="shared" si="26"/>
        <v>10781186.570169233</v>
      </c>
      <c r="J113" s="80">
        <v>10781187</v>
      </c>
      <c r="K113" s="80" t="s">
        <v>1649</v>
      </c>
      <c r="L113" s="47" t="s">
        <v>415</v>
      </c>
      <c r="M113" s="81"/>
      <c r="N113" s="54"/>
    </row>
    <row r="114" spans="1:14" ht="31.5" customHeight="1">
      <c r="A114" s="76">
        <v>106</v>
      </c>
      <c r="B114" s="77" t="s">
        <v>625</v>
      </c>
      <c r="C114" s="78" t="s">
        <v>626</v>
      </c>
      <c r="D114" s="79">
        <v>248804543670</v>
      </c>
      <c r="E114" s="80">
        <f t="shared" si="27"/>
        <v>49760908.734000005</v>
      </c>
      <c r="F114" s="80">
        <v>94</v>
      </c>
      <c r="G114" s="80">
        <v>3430000</v>
      </c>
      <c r="H114" s="80">
        <f t="shared" si="28"/>
        <v>12400769.23076923</v>
      </c>
      <c r="I114" s="80">
        <f t="shared" si="26"/>
        <v>62161677.96476924</v>
      </c>
      <c r="J114" s="80">
        <v>62689371</v>
      </c>
      <c r="K114" s="80" t="s">
        <v>1616</v>
      </c>
      <c r="L114" s="47"/>
      <c r="M114" s="81" t="s">
        <v>627</v>
      </c>
      <c r="N114" s="54"/>
    </row>
    <row r="115" spans="1:14" ht="31.5" customHeight="1">
      <c r="A115" s="76">
        <v>107</v>
      </c>
      <c r="B115" s="77" t="s">
        <v>564</v>
      </c>
      <c r="C115" s="78" t="s">
        <v>628</v>
      </c>
      <c r="D115" s="79">
        <v>45786000000</v>
      </c>
      <c r="E115" s="80">
        <f t="shared" si="27"/>
        <v>9157200</v>
      </c>
      <c r="F115" s="80">
        <v>450</v>
      </c>
      <c r="G115" s="80">
        <v>3430000</v>
      </c>
      <c r="H115" s="80">
        <f t="shared" si="28"/>
        <v>59365384.615384616</v>
      </c>
      <c r="I115" s="80">
        <f t="shared" si="26"/>
        <v>68522584.61538461</v>
      </c>
      <c r="J115" s="80">
        <v>68522585</v>
      </c>
      <c r="K115" s="80" t="s">
        <v>565</v>
      </c>
      <c r="L115" s="47"/>
      <c r="M115" s="81"/>
      <c r="N115" s="54"/>
    </row>
    <row r="116" spans="1:14" ht="47.25">
      <c r="A116" s="76">
        <v>108</v>
      </c>
      <c r="B116" s="77" t="s">
        <v>629</v>
      </c>
      <c r="C116" s="78" t="s">
        <v>630</v>
      </c>
      <c r="D116" s="79">
        <v>26765708582</v>
      </c>
      <c r="E116" s="80">
        <f t="shared" si="27"/>
        <v>5353141.7164</v>
      </c>
      <c r="F116" s="80">
        <v>37</v>
      </c>
      <c r="G116" s="80">
        <v>3430000</v>
      </c>
      <c r="H116" s="80">
        <f t="shared" si="28"/>
        <v>4881153.846153846</v>
      </c>
      <c r="I116" s="80">
        <f t="shared" si="26"/>
        <v>10234295.562553845</v>
      </c>
      <c r="J116" s="80"/>
      <c r="K116" s="80"/>
      <c r="L116" s="47" t="s">
        <v>631</v>
      </c>
      <c r="M116" s="81" t="s">
        <v>632</v>
      </c>
      <c r="N116" s="54"/>
    </row>
    <row r="117" spans="1:14" ht="31.5" customHeight="1">
      <c r="A117" s="76">
        <v>109</v>
      </c>
      <c r="B117" s="77" t="s">
        <v>633</v>
      </c>
      <c r="C117" s="78" t="s">
        <v>249</v>
      </c>
      <c r="D117" s="79">
        <v>499121296238</v>
      </c>
      <c r="E117" s="80">
        <f t="shared" si="27"/>
        <v>99824259.2476</v>
      </c>
      <c r="F117" s="80">
        <v>54</v>
      </c>
      <c r="G117" s="80">
        <v>3430000</v>
      </c>
      <c r="H117" s="80">
        <f t="shared" si="28"/>
        <v>7123846.153846154</v>
      </c>
      <c r="I117" s="80">
        <f t="shared" si="26"/>
        <v>106948105.40144616</v>
      </c>
      <c r="J117" s="80">
        <v>106948105</v>
      </c>
      <c r="K117" s="80" t="s">
        <v>1649</v>
      </c>
      <c r="L117" s="47"/>
      <c r="M117" s="81" t="s">
        <v>634</v>
      </c>
      <c r="N117" s="54"/>
    </row>
    <row r="118" spans="1:14" ht="47.25">
      <c r="A118" s="76">
        <v>110</v>
      </c>
      <c r="B118" s="77" t="s">
        <v>635</v>
      </c>
      <c r="C118" s="78" t="s">
        <v>243</v>
      </c>
      <c r="D118" s="79">
        <v>63374533891</v>
      </c>
      <c r="E118" s="80">
        <f t="shared" si="27"/>
        <v>12674906.7782</v>
      </c>
      <c r="F118" s="80">
        <v>14</v>
      </c>
      <c r="G118" s="80">
        <v>3430000</v>
      </c>
      <c r="H118" s="80">
        <f t="shared" si="28"/>
        <v>1846923.076923077</v>
      </c>
      <c r="I118" s="80">
        <f t="shared" si="26"/>
        <v>14521829.855123077</v>
      </c>
      <c r="J118" s="80">
        <v>7846923</v>
      </c>
      <c r="K118" s="80" t="s">
        <v>496</v>
      </c>
      <c r="L118" s="47" t="s">
        <v>631</v>
      </c>
      <c r="M118" s="81"/>
      <c r="N118" s="54"/>
    </row>
    <row r="119" spans="1:14" ht="31.5" customHeight="1">
      <c r="A119" s="76">
        <v>111</v>
      </c>
      <c r="B119" s="77" t="s">
        <v>636</v>
      </c>
      <c r="C119" s="78" t="s">
        <v>243</v>
      </c>
      <c r="D119" s="79">
        <v>76393860000</v>
      </c>
      <c r="E119" s="80">
        <f t="shared" si="27"/>
        <v>15278772</v>
      </c>
      <c r="F119" s="80">
        <v>62</v>
      </c>
      <c r="G119" s="80">
        <v>3430000</v>
      </c>
      <c r="H119" s="80">
        <f t="shared" si="28"/>
        <v>8179230.769230769</v>
      </c>
      <c r="I119" s="80">
        <f t="shared" si="26"/>
        <v>23458002.769230768</v>
      </c>
      <c r="J119" s="80"/>
      <c r="K119" s="80"/>
      <c r="L119" s="47"/>
      <c r="M119" s="81" t="s">
        <v>637</v>
      </c>
      <c r="N119" s="54"/>
    </row>
    <row r="120" spans="1:14" ht="47.25">
      <c r="A120" s="76">
        <v>112</v>
      </c>
      <c r="B120" s="77" t="s">
        <v>638</v>
      </c>
      <c r="C120" s="78" t="s">
        <v>639</v>
      </c>
      <c r="D120" s="79">
        <v>66940047518</v>
      </c>
      <c r="E120" s="80">
        <f t="shared" si="27"/>
        <v>13388009.503600001</v>
      </c>
      <c r="F120" s="80">
        <v>43</v>
      </c>
      <c r="G120" s="80">
        <v>3430000</v>
      </c>
      <c r="H120" s="80">
        <f t="shared" si="28"/>
        <v>5672692.307692308</v>
      </c>
      <c r="I120" s="80">
        <f t="shared" si="26"/>
        <v>19060701.81129231</v>
      </c>
      <c r="J120" s="80">
        <v>19060702</v>
      </c>
      <c r="K120" s="80" t="s">
        <v>565</v>
      </c>
      <c r="L120" s="47" t="s">
        <v>631</v>
      </c>
      <c r="M120" s="76"/>
      <c r="N120" s="54"/>
    </row>
    <row r="121" spans="1:14" ht="31.5" customHeight="1">
      <c r="A121" s="76">
        <v>113</v>
      </c>
      <c r="B121" s="77" t="s">
        <v>595</v>
      </c>
      <c r="C121" s="78" t="s">
        <v>640</v>
      </c>
      <c r="D121" s="79">
        <v>93804031176</v>
      </c>
      <c r="E121" s="80">
        <f t="shared" si="27"/>
        <v>18760806.2352</v>
      </c>
      <c r="F121" s="80">
        <v>91</v>
      </c>
      <c r="G121" s="80">
        <v>3430000</v>
      </c>
      <c r="H121" s="80">
        <f t="shared" si="28"/>
        <v>12005000</v>
      </c>
      <c r="I121" s="80">
        <f t="shared" si="26"/>
        <v>30765806.2352</v>
      </c>
      <c r="J121" s="80">
        <v>30765806</v>
      </c>
      <c r="K121" s="80" t="s">
        <v>594</v>
      </c>
      <c r="L121" s="47"/>
      <c r="M121" s="76"/>
      <c r="N121" s="54"/>
    </row>
    <row r="122" spans="1:14" ht="31.5" customHeight="1">
      <c r="A122" s="76">
        <v>114</v>
      </c>
      <c r="B122" s="77" t="s">
        <v>641</v>
      </c>
      <c r="C122" s="78" t="s">
        <v>242</v>
      </c>
      <c r="D122" s="79">
        <v>44190836920</v>
      </c>
      <c r="E122" s="80">
        <f t="shared" si="27"/>
        <v>8838167.384</v>
      </c>
      <c r="F122" s="80">
        <v>45</v>
      </c>
      <c r="G122" s="80">
        <v>3430000</v>
      </c>
      <c r="H122" s="80">
        <f t="shared" si="28"/>
        <v>5936538.461538462</v>
      </c>
      <c r="I122" s="80">
        <f t="shared" si="26"/>
        <v>14774705.845538462</v>
      </c>
      <c r="J122" s="80">
        <v>14774706</v>
      </c>
      <c r="K122" s="80" t="s">
        <v>601</v>
      </c>
      <c r="L122" s="47"/>
      <c r="M122" s="81" t="s">
        <v>642</v>
      </c>
      <c r="N122" s="54"/>
    </row>
    <row r="123" spans="1:14" ht="31.5" customHeight="1">
      <c r="A123" s="76">
        <v>115</v>
      </c>
      <c r="B123" s="77" t="s">
        <v>643</v>
      </c>
      <c r="C123" s="78" t="s">
        <v>257</v>
      </c>
      <c r="D123" s="79">
        <v>19144498561</v>
      </c>
      <c r="E123" s="80">
        <f t="shared" si="27"/>
        <v>3828899.7122</v>
      </c>
      <c r="F123" s="80">
        <v>26</v>
      </c>
      <c r="G123" s="80">
        <v>3430000</v>
      </c>
      <c r="H123" s="80">
        <f t="shared" si="28"/>
        <v>3430000</v>
      </c>
      <c r="I123" s="80">
        <f t="shared" si="26"/>
        <v>7258899.7122</v>
      </c>
      <c r="J123" s="80"/>
      <c r="K123" s="80"/>
      <c r="L123" s="47"/>
      <c r="M123" s="81" t="s">
        <v>644</v>
      </c>
      <c r="N123" s="54"/>
    </row>
    <row r="124" spans="1:14" ht="31.5" customHeight="1">
      <c r="A124" s="76">
        <v>116</v>
      </c>
      <c r="B124" s="77" t="s">
        <v>645</v>
      </c>
      <c r="C124" s="78" t="s">
        <v>646</v>
      </c>
      <c r="D124" s="79">
        <v>22719559079</v>
      </c>
      <c r="E124" s="80">
        <f t="shared" si="27"/>
        <v>4543911.8158</v>
      </c>
      <c r="F124" s="80">
        <v>178</v>
      </c>
      <c r="G124" s="80">
        <v>3430000</v>
      </c>
      <c r="H124" s="80">
        <f t="shared" si="28"/>
        <v>23482307.692307692</v>
      </c>
      <c r="I124" s="80">
        <f t="shared" si="26"/>
        <v>28026219.508107692</v>
      </c>
      <c r="J124" s="80">
        <v>27102745</v>
      </c>
      <c r="K124" s="80" t="s">
        <v>527</v>
      </c>
      <c r="L124" s="47"/>
      <c r="M124" s="81" t="s">
        <v>647</v>
      </c>
      <c r="N124" s="54"/>
    </row>
    <row r="125" spans="1:14" s="117" customFormat="1" ht="157.5">
      <c r="A125" s="76">
        <v>117</v>
      </c>
      <c r="B125" s="77" t="s">
        <v>648</v>
      </c>
      <c r="C125" s="78" t="s">
        <v>259</v>
      </c>
      <c r="D125" s="79">
        <v>521393104545</v>
      </c>
      <c r="E125" s="80">
        <v>100000000</v>
      </c>
      <c r="F125" s="80">
        <v>1</v>
      </c>
      <c r="G125" s="80">
        <v>3430000</v>
      </c>
      <c r="H125" s="80">
        <f t="shared" si="28"/>
        <v>131923.07692307694</v>
      </c>
      <c r="I125" s="80">
        <f t="shared" si="26"/>
        <v>100131923.07692307</v>
      </c>
      <c r="J125" s="80">
        <v>66622298</v>
      </c>
      <c r="K125" s="80" t="s">
        <v>1631</v>
      </c>
      <c r="L125" s="47" t="s">
        <v>1618</v>
      </c>
      <c r="M125" s="81"/>
      <c r="N125" s="54"/>
    </row>
    <row r="126" spans="1:14" ht="47.25">
      <c r="A126" s="76">
        <v>118</v>
      </c>
      <c r="B126" s="77" t="s">
        <v>650</v>
      </c>
      <c r="C126" s="78" t="s">
        <v>651</v>
      </c>
      <c r="D126" s="79">
        <v>442701423715</v>
      </c>
      <c r="E126" s="80">
        <f t="shared" si="27"/>
        <v>88540284.743</v>
      </c>
      <c r="F126" s="80">
        <v>17</v>
      </c>
      <c r="G126" s="80">
        <v>3430000</v>
      </c>
      <c r="H126" s="80">
        <f t="shared" si="28"/>
        <v>2242692.3076923075</v>
      </c>
      <c r="I126" s="80">
        <f t="shared" si="26"/>
        <v>90782977.0506923</v>
      </c>
      <c r="J126" s="80"/>
      <c r="K126" s="80"/>
      <c r="L126" s="47" t="s">
        <v>631</v>
      </c>
      <c r="M126" s="81" t="s">
        <v>652</v>
      </c>
      <c r="N126" s="54"/>
    </row>
    <row r="127" spans="1:14" ht="94.5">
      <c r="A127" s="76">
        <v>119</v>
      </c>
      <c r="B127" s="77" t="s">
        <v>653</v>
      </c>
      <c r="C127" s="78" t="s">
        <v>654</v>
      </c>
      <c r="D127" s="79">
        <v>34376814768</v>
      </c>
      <c r="E127" s="80">
        <f t="shared" si="27"/>
        <v>6875362.953600001</v>
      </c>
      <c r="F127" s="80">
        <v>75</v>
      </c>
      <c r="G127" s="80">
        <v>3430000</v>
      </c>
      <c r="H127" s="80">
        <f t="shared" si="28"/>
        <v>9894230.76923077</v>
      </c>
      <c r="I127" s="80">
        <f t="shared" si="26"/>
        <v>16769593.72283077</v>
      </c>
      <c r="J127" s="80">
        <v>17303363</v>
      </c>
      <c r="K127" s="80" t="s">
        <v>1656</v>
      </c>
      <c r="L127" s="47" t="s">
        <v>649</v>
      </c>
      <c r="M127" s="81" t="s">
        <v>655</v>
      </c>
      <c r="N127" s="54"/>
    </row>
    <row r="128" spans="1:14" ht="31.5">
      <c r="A128" s="76">
        <v>120</v>
      </c>
      <c r="B128" s="77" t="s">
        <v>569</v>
      </c>
      <c r="C128" s="78" t="s">
        <v>259</v>
      </c>
      <c r="D128" s="79">
        <v>1176179239137</v>
      </c>
      <c r="E128" s="80">
        <f>100000000/2</f>
        <v>50000000</v>
      </c>
      <c r="F128" s="80">
        <v>3417</v>
      </c>
      <c r="G128" s="80">
        <v>3430000</v>
      </c>
      <c r="H128" s="80">
        <f t="shared" si="28"/>
        <v>450781153.84615386</v>
      </c>
      <c r="I128" s="80">
        <f t="shared" si="26"/>
        <v>500781153.84615386</v>
      </c>
      <c r="J128" s="80">
        <v>493537049</v>
      </c>
      <c r="K128" s="80" t="s">
        <v>570</v>
      </c>
      <c r="L128" s="47" t="s">
        <v>312</v>
      </c>
      <c r="M128" s="76"/>
      <c r="N128" s="54"/>
    </row>
    <row r="129" spans="1:14" ht="31.5" customHeight="1">
      <c r="A129" s="76">
        <v>121</v>
      </c>
      <c r="B129" s="77" t="s">
        <v>656</v>
      </c>
      <c r="C129" s="78" t="s">
        <v>657</v>
      </c>
      <c r="D129" s="79">
        <v>2617593542</v>
      </c>
      <c r="E129" s="80">
        <f>+D129*0.0002</f>
        <v>523518.7084</v>
      </c>
      <c r="F129" s="80">
        <v>15</v>
      </c>
      <c r="G129" s="80">
        <v>3070000</v>
      </c>
      <c r="H129" s="80">
        <f t="shared" si="28"/>
        <v>1771153.8461538462</v>
      </c>
      <c r="I129" s="80">
        <f t="shared" si="26"/>
        <v>2294672.5545538464</v>
      </c>
      <c r="J129" s="80"/>
      <c r="K129" s="80"/>
      <c r="L129" s="47"/>
      <c r="M129" s="76"/>
      <c r="N129" s="54"/>
    </row>
    <row r="130" spans="1:14" ht="31.5" customHeight="1">
      <c r="A130" s="76">
        <v>122</v>
      </c>
      <c r="B130" s="77" t="s">
        <v>658</v>
      </c>
      <c r="C130" s="78" t="s">
        <v>259</v>
      </c>
      <c r="D130" s="79">
        <v>91821668366</v>
      </c>
      <c r="E130" s="80">
        <f>+D130*0.0002/2</f>
        <v>9182166.8366</v>
      </c>
      <c r="F130" s="80">
        <v>125</v>
      </c>
      <c r="G130" s="80">
        <v>3430000</v>
      </c>
      <c r="H130" s="80">
        <f t="shared" si="28"/>
        <v>16490384.615384616</v>
      </c>
      <c r="I130" s="80">
        <f t="shared" si="26"/>
        <v>25672551.451984614</v>
      </c>
      <c r="J130" s="80">
        <v>25672551</v>
      </c>
      <c r="K130" s="80" t="s">
        <v>1648</v>
      </c>
      <c r="L130" s="47" t="s">
        <v>312</v>
      </c>
      <c r="M130" s="81" t="s">
        <v>659</v>
      </c>
      <c r="N130" s="54"/>
    </row>
    <row r="131" spans="1:14" ht="31.5" customHeight="1">
      <c r="A131" s="76">
        <v>123</v>
      </c>
      <c r="B131" s="77" t="s">
        <v>660</v>
      </c>
      <c r="C131" s="78" t="s">
        <v>258</v>
      </c>
      <c r="D131" s="79">
        <v>62020704543</v>
      </c>
      <c r="E131" s="80">
        <f>+D131*0.0002/2</f>
        <v>6202070.4543</v>
      </c>
      <c r="F131" s="80">
        <v>29</v>
      </c>
      <c r="G131" s="80">
        <v>3430000</v>
      </c>
      <c r="H131" s="80">
        <f t="shared" si="28"/>
        <v>3825769.230769231</v>
      </c>
      <c r="I131" s="80">
        <f t="shared" si="26"/>
        <v>10027839.685069231</v>
      </c>
      <c r="J131" s="80">
        <v>9898070</v>
      </c>
      <c r="K131" s="80" t="s">
        <v>1648</v>
      </c>
      <c r="L131" s="47" t="s">
        <v>312</v>
      </c>
      <c r="M131" s="81" t="s">
        <v>661</v>
      </c>
      <c r="N131" s="54"/>
    </row>
    <row r="132" spans="1:14" ht="31.5" customHeight="1">
      <c r="A132" s="76">
        <v>124</v>
      </c>
      <c r="B132" s="77" t="s">
        <v>662</v>
      </c>
      <c r="C132" s="78" t="s">
        <v>236</v>
      </c>
      <c r="D132" s="79">
        <v>54750748145</v>
      </c>
      <c r="E132" s="80">
        <f>+D132*0.0002</f>
        <v>10950149.629</v>
      </c>
      <c r="F132" s="80">
        <f>438-14</f>
        <v>424</v>
      </c>
      <c r="G132" s="80">
        <v>3430000</v>
      </c>
      <c r="H132" s="80">
        <f t="shared" si="28"/>
        <v>55935384.615384616</v>
      </c>
      <c r="I132" s="80">
        <f t="shared" si="26"/>
        <v>66885534.24438462</v>
      </c>
      <c r="J132" s="80">
        <v>55935893</v>
      </c>
      <c r="K132" s="80" t="s">
        <v>1659</v>
      </c>
      <c r="L132" s="47"/>
      <c r="M132" s="81"/>
      <c r="N132" s="54"/>
    </row>
    <row r="133" spans="1:14" ht="31.5" customHeight="1">
      <c r="A133" s="76">
        <v>125</v>
      </c>
      <c r="B133" s="77" t="s">
        <v>663</v>
      </c>
      <c r="C133" s="78" t="s">
        <v>664</v>
      </c>
      <c r="D133" s="79">
        <v>1791580834</v>
      </c>
      <c r="E133" s="80">
        <v>500000</v>
      </c>
      <c r="F133" s="80">
        <v>90</v>
      </c>
      <c r="G133" s="80">
        <v>3430000</v>
      </c>
      <c r="H133" s="80">
        <f t="shared" si="28"/>
        <v>11873076.923076924</v>
      </c>
      <c r="I133" s="80">
        <f t="shared" si="26"/>
        <v>12373076.923076924</v>
      </c>
      <c r="J133" s="80">
        <v>11324000</v>
      </c>
      <c r="K133" s="80" t="s">
        <v>1633</v>
      </c>
      <c r="L133" s="47"/>
      <c r="M133" s="76"/>
      <c r="N133" s="54"/>
    </row>
    <row r="134" spans="1:14" ht="31.5" customHeight="1">
      <c r="A134" s="76">
        <v>126</v>
      </c>
      <c r="B134" s="77" t="s">
        <v>665</v>
      </c>
      <c r="C134" s="78" t="s">
        <v>666</v>
      </c>
      <c r="D134" s="79">
        <v>1623192183</v>
      </c>
      <c r="E134" s="80">
        <v>500000</v>
      </c>
      <c r="F134" s="80">
        <v>8</v>
      </c>
      <c r="G134" s="80">
        <v>3430000</v>
      </c>
      <c r="H134" s="80">
        <f t="shared" si="28"/>
        <v>1055384.6153846155</v>
      </c>
      <c r="I134" s="80">
        <f t="shared" si="26"/>
        <v>1555384.6153846155</v>
      </c>
      <c r="J134" s="80">
        <v>1555385</v>
      </c>
      <c r="K134" s="80" t="s">
        <v>1638</v>
      </c>
      <c r="L134" s="47"/>
      <c r="M134" s="81" t="s">
        <v>667</v>
      </c>
      <c r="N134" s="54"/>
    </row>
    <row r="135" spans="1:14" ht="63">
      <c r="A135" s="76">
        <v>127</v>
      </c>
      <c r="B135" s="77" t="s">
        <v>668</v>
      </c>
      <c r="C135" s="78" t="s">
        <v>669</v>
      </c>
      <c r="D135" s="79">
        <v>29792764930</v>
      </c>
      <c r="E135" s="80">
        <f>+D135*0.0002</f>
        <v>5958552.9860000005</v>
      </c>
      <c r="F135" s="80">
        <v>504</v>
      </c>
      <c r="G135" s="80">
        <v>3430000</v>
      </c>
      <c r="H135" s="80">
        <f t="shared" si="28"/>
        <v>66489230.76923077</v>
      </c>
      <c r="I135" s="80">
        <f t="shared" si="26"/>
        <v>72447783.75523077</v>
      </c>
      <c r="J135" s="80">
        <v>67038902</v>
      </c>
      <c r="K135" s="80" t="s">
        <v>1675</v>
      </c>
      <c r="L135" s="47" t="s">
        <v>412</v>
      </c>
      <c r="M135" s="81" t="s">
        <v>670</v>
      </c>
      <c r="N135" s="54"/>
    </row>
    <row r="136" spans="1:14" ht="31.5" customHeight="1">
      <c r="A136" s="76">
        <v>128</v>
      </c>
      <c r="B136" s="77" t="s">
        <v>671</v>
      </c>
      <c r="C136" s="78" t="s">
        <v>672</v>
      </c>
      <c r="D136" s="79">
        <v>428682403429</v>
      </c>
      <c r="E136" s="80">
        <f>+D136*0.0002/2</f>
        <v>42868240.3429</v>
      </c>
      <c r="F136" s="80">
        <v>438</v>
      </c>
      <c r="G136" s="80">
        <v>3430000</v>
      </c>
      <c r="H136" s="80">
        <f t="shared" si="28"/>
        <v>57782307.692307696</v>
      </c>
      <c r="I136" s="80">
        <f t="shared" si="26"/>
        <v>100650548.03520769</v>
      </c>
      <c r="J136" s="80">
        <v>104872086</v>
      </c>
      <c r="K136" s="80" t="s">
        <v>1661</v>
      </c>
      <c r="L136" s="47" t="s">
        <v>312</v>
      </c>
      <c r="M136" s="81" t="s">
        <v>673</v>
      </c>
      <c r="N136" s="54"/>
    </row>
    <row r="137" spans="1:14" ht="78.75">
      <c r="A137" s="76">
        <v>129</v>
      </c>
      <c r="B137" s="77" t="s">
        <v>674</v>
      </c>
      <c r="C137" s="78" t="s">
        <v>272</v>
      </c>
      <c r="D137" s="79">
        <v>26255122700</v>
      </c>
      <c r="E137" s="80">
        <f>+D137*0.0002/2</f>
        <v>2625512.27</v>
      </c>
      <c r="F137" s="80">
        <v>46</v>
      </c>
      <c r="G137" s="80">
        <v>3430000</v>
      </c>
      <c r="H137" s="80">
        <f t="shared" si="28"/>
        <v>6068461.538461538</v>
      </c>
      <c r="I137" s="80">
        <f t="shared" si="26"/>
        <v>8693973.808461538</v>
      </c>
      <c r="J137" s="80"/>
      <c r="K137" s="80"/>
      <c r="L137" s="47" t="s">
        <v>675</v>
      </c>
      <c r="M137" s="76"/>
      <c r="N137" s="54"/>
    </row>
    <row r="138" spans="1:14" ht="47.25">
      <c r="A138" s="76">
        <v>130</v>
      </c>
      <c r="B138" s="77" t="s">
        <v>676</v>
      </c>
      <c r="C138" s="78" t="s">
        <v>255</v>
      </c>
      <c r="D138" s="79">
        <v>966699912120</v>
      </c>
      <c r="E138" s="80">
        <v>100000000</v>
      </c>
      <c r="F138" s="80">
        <v>162</v>
      </c>
      <c r="G138" s="80">
        <v>3430000</v>
      </c>
      <c r="H138" s="80">
        <f t="shared" si="28"/>
        <v>21371538.46153846</v>
      </c>
      <c r="I138" s="80">
        <f t="shared" si="26"/>
        <v>121371538.46153846</v>
      </c>
      <c r="J138" s="80">
        <v>121635385</v>
      </c>
      <c r="K138" s="80" t="s">
        <v>1656</v>
      </c>
      <c r="L138" s="47" t="s">
        <v>631</v>
      </c>
      <c r="M138" s="76"/>
      <c r="N138" s="54"/>
    </row>
    <row r="139" spans="1:14" ht="31.5" customHeight="1">
      <c r="A139" s="76">
        <v>131</v>
      </c>
      <c r="B139" s="77" t="s">
        <v>677</v>
      </c>
      <c r="C139" s="78" t="s">
        <v>259</v>
      </c>
      <c r="D139" s="79">
        <v>40785101535</v>
      </c>
      <c r="E139" s="80">
        <f>+D139*0.0002</f>
        <v>8157020.307</v>
      </c>
      <c r="F139" s="80">
        <v>8</v>
      </c>
      <c r="G139" s="80">
        <v>3430000</v>
      </c>
      <c r="H139" s="80">
        <f t="shared" si="28"/>
        <v>1055384.6153846155</v>
      </c>
      <c r="I139" s="80">
        <f t="shared" si="26"/>
        <v>9212404.922384616</v>
      </c>
      <c r="J139" s="80">
        <v>9212404</v>
      </c>
      <c r="K139" s="80" t="s">
        <v>1629</v>
      </c>
      <c r="L139" s="47"/>
      <c r="M139" s="81" t="s">
        <v>678</v>
      </c>
      <c r="N139" s="54"/>
    </row>
    <row r="140" spans="1:14" ht="47.25">
      <c r="A140" s="76">
        <v>132</v>
      </c>
      <c r="B140" s="77" t="s">
        <v>679</v>
      </c>
      <c r="C140" s="78" t="s">
        <v>680</v>
      </c>
      <c r="D140" s="79">
        <v>23502359112</v>
      </c>
      <c r="E140" s="80">
        <f>+D140*0.0002</f>
        <v>4700471.8224</v>
      </c>
      <c r="F140" s="80">
        <v>5</v>
      </c>
      <c r="G140" s="80">
        <v>3430000</v>
      </c>
      <c r="H140" s="80">
        <f t="shared" si="28"/>
        <v>659615.3846153846</v>
      </c>
      <c r="I140" s="80">
        <f t="shared" si="26"/>
        <v>5360087.207015385</v>
      </c>
      <c r="J140" s="80"/>
      <c r="K140" s="80"/>
      <c r="L140" s="47" t="s">
        <v>631</v>
      </c>
      <c r="M140" s="81" t="s">
        <v>681</v>
      </c>
      <c r="N140" s="54"/>
    </row>
    <row r="141" spans="1:14" ht="78.75">
      <c r="A141" s="76">
        <v>133</v>
      </c>
      <c r="B141" s="77" t="s">
        <v>682</v>
      </c>
      <c r="C141" s="78" t="s">
        <v>259</v>
      </c>
      <c r="D141" s="79">
        <v>29106481388</v>
      </c>
      <c r="E141" s="80">
        <f>+D141*0.0002/2</f>
        <v>2910648.1388000003</v>
      </c>
      <c r="F141" s="80">
        <v>30</v>
      </c>
      <c r="G141" s="80">
        <v>3430000</v>
      </c>
      <c r="H141" s="80">
        <f t="shared" si="28"/>
        <v>3957692.3076923075</v>
      </c>
      <c r="I141" s="80">
        <f t="shared" si="26"/>
        <v>6868340.446492308</v>
      </c>
      <c r="J141" s="80">
        <v>7132186</v>
      </c>
      <c r="K141" s="80" t="s">
        <v>1633</v>
      </c>
      <c r="L141" s="47" t="s">
        <v>683</v>
      </c>
      <c r="M141" s="81" t="s">
        <v>684</v>
      </c>
      <c r="N141" s="54"/>
    </row>
    <row r="142" spans="1:14" ht="31.5" customHeight="1">
      <c r="A142" s="76">
        <v>134</v>
      </c>
      <c r="B142" s="77" t="s">
        <v>596</v>
      </c>
      <c r="C142" s="78" t="s">
        <v>685</v>
      </c>
      <c r="D142" s="79">
        <v>7349421709</v>
      </c>
      <c r="E142" s="80">
        <f>+D142*0.0002</f>
        <v>1469884.3418</v>
      </c>
      <c r="F142" s="80">
        <v>66</v>
      </c>
      <c r="G142" s="80">
        <v>3430000</v>
      </c>
      <c r="H142" s="80">
        <f t="shared" si="28"/>
        <v>8706923.076923076</v>
      </c>
      <c r="I142" s="80">
        <f t="shared" si="26"/>
        <v>10176807.418723077</v>
      </c>
      <c r="J142" s="80">
        <v>10177000</v>
      </c>
      <c r="K142" s="80" t="s">
        <v>594</v>
      </c>
      <c r="L142" s="47"/>
      <c r="M142" s="81" t="s">
        <v>686</v>
      </c>
      <c r="N142" s="54"/>
    </row>
    <row r="143" spans="1:14" s="117" customFormat="1" ht="220.5">
      <c r="A143" s="76">
        <v>135</v>
      </c>
      <c r="B143" s="77" t="s">
        <v>687</v>
      </c>
      <c r="C143" s="78" t="s">
        <v>688</v>
      </c>
      <c r="D143" s="79">
        <v>138792960305</v>
      </c>
      <c r="E143" s="80">
        <f>+D143*0.0002/2</f>
        <v>13879296.0305</v>
      </c>
      <c r="F143" s="80">
        <v>454</v>
      </c>
      <c r="G143" s="80">
        <v>3430000</v>
      </c>
      <c r="H143" s="80">
        <f t="shared" si="28"/>
        <v>59893076.92307692</v>
      </c>
      <c r="I143" s="80">
        <f t="shared" si="26"/>
        <v>73772372.95357692</v>
      </c>
      <c r="J143" s="80">
        <v>53690000</v>
      </c>
      <c r="K143" s="80" t="s">
        <v>1629</v>
      </c>
      <c r="L143" s="47" t="s">
        <v>1617</v>
      </c>
      <c r="M143" s="81" t="s">
        <v>689</v>
      </c>
      <c r="N143" s="54"/>
    </row>
    <row r="144" spans="1:14" ht="31.5" customHeight="1">
      <c r="A144" s="76">
        <v>136</v>
      </c>
      <c r="B144" s="77" t="s">
        <v>602</v>
      </c>
      <c r="C144" s="78" t="s">
        <v>690</v>
      </c>
      <c r="D144" s="79">
        <v>99347534197</v>
      </c>
      <c r="E144" s="80">
        <f>+D144*0.0002/2</f>
        <v>9934753.4197</v>
      </c>
      <c r="F144" s="80">
        <v>18</v>
      </c>
      <c r="G144" s="80">
        <v>3430000</v>
      </c>
      <c r="H144" s="80">
        <f t="shared" si="28"/>
        <v>2374615.3846153845</v>
      </c>
      <c r="I144" s="80">
        <f t="shared" si="26"/>
        <v>12309368.804315384</v>
      </c>
      <c r="J144" s="80">
        <v>12309369</v>
      </c>
      <c r="K144" s="80" t="s">
        <v>601</v>
      </c>
      <c r="L144" s="47" t="s">
        <v>312</v>
      </c>
      <c r="M144" s="81" t="s">
        <v>691</v>
      </c>
      <c r="N144" s="54"/>
    </row>
    <row r="145" spans="1:14" ht="78.75">
      <c r="A145" s="76">
        <v>137</v>
      </c>
      <c r="B145" s="77" t="s">
        <v>692</v>
      </c>
      <c r="C145" s="78" t="s">
        <v>693</v>
      </c>
      <c r="D145" s="79">
        <v>399576314803</v>
      </c>
      <c r="E145" s="80">
        <f>+D145*0.0002/2</f>
        <v>39957631.4803</v>
      </c>
      <c r="F145" s="80">
        <v>704</v>
      </c>
      <c r="G145" s="80">
        <v>3430000</v>
      </c>
      <c r="H145" s="80">
        <f t="shared" si="28"/>
        <v>92873846.15384616</v>
      </c>
      <c r="I145" s="80">
        <f t="shared" si="26"/>
        <v>132831477.63414615</v>
      </c>
      <c r="J145" s="80">
        <v>129929169</v>
      </c>
      <c r="K145" s="80" t="s">
        <v>1659</v>
      </c>
      <c r="L145" s="47" t="s">
        <v>413</v>
      </c>
      <c r="M145" s="81"/>
      <c r="N145" s="54"/>
    </row>
    <row r="146" spans="1:14" ht="78.75">
      <c r="A146" s="76">
        <v>138</v>
      </c>
      <c r="B146" s="77" t="s">
        <v>694</v>
      </c>
      <c r="C146" s="78" t="s">
        <v>695</v>
      </c>
      <c r="D146" s="79">
        <v>986630514738</v>
      </c>
      <c r="E146" s="80">
        <f>100000000/2</f>
        <v>50000000</v>
      </c>
      <c r="F146" s="80">
        <v>170</v>
      </c>
      <c r="G146" s="80">
        <v>3070000</v>
      </c>
      <c r="H146" s="80">
        <f t="shared" si="28"/>
        <v>20073076.923076924</v>
      </c>
      <c r="I146" s="80">
        <f t="shared" si="26"/>
        <v>70073076.92307693</v>
      </c>
      <c r="J146" s="80">
        <v>71490014</v>
      </c>
      <c r="K146" s="80" t="s">
        <v>1629</v>
      </c>
      <c r="L146" s="47" t="s">
        <v>683</v>
      </c>
      <c r="M146" s="81"/>
      <c r="N146" s="54"/>
    </row>
    <row r="147" spans="1:14" ht="31.5" customHeight="1">
      <c r="A147" s="76">
        <v>139</v>
      </c>
      <c r="B147" s="77" t="s">
        <v>696</v>
      </c>
      <c r="C147" s="78" t="s">
        <v>697</v>
      </c>
      <c r="D147" s="79">
        <v>102115348025</v>
      </c>
      <c r="E147" s="80">
        <f>+D147*0.0002/2</f>
        <v>10211534.8025</v>
      </c>
      <c r="F147" s="80">
        <v>500</v>
      </c>
      <c r="G147" s="80">
        <v>3430000</v>
      </c>
      <c r="H147" s="80">
        <f t="shared" si="28"/>
        <v>65961538.461538464</v>
      </c>
      <c r="I147" s="80">
        <f t="shared" si="26"/>
        <v>76173073.26403846</v>
      </c>
      <c r="J147" s="80"/>
      <c r="K147" s="80"/>
      <c r="L147" s="47" t="s">
        <v>312</v>
      </c>
      <c r="M147" s="81" t="s">
        <v>698</v>
      </c>
      <c r="N147" s="54"/>
    </row>
    <row r="148" spans="1:14" ht="78.75">
      <c r="A148" s="76">
        <v>140</v>
      </c>
      <c r="B148" s="77" t="s">
        <v>699</v>
      </c>
      <c r="C148" s="78" t="s">
        <v>249</v>
      </c>
      <c r="D148" s="79">
        <v>114096066142</v>
      </c>
      <c r="E148" s="80">
        <f>+D148*0.0002/2</f>
        <v>11409606.6142</v>
      </c>
      <c r="F148" s="80">
        <v>80</v>
      </c>
      <c r="G148" s="80">
        <v>3430000</v>
      </c>
      <c r="H148" s="80">
        <f t="shared" si="28"/>
        <v>10553846.153846154</v>
      </c>
      <c r="I148" s="80">
        <f t="shared" si="26"/>
        <v>21963452.768046156</v>
      </c>
      <c r="J148" s="80"/>
      <c r="K148" s="80"/>
      <c r="L148" s="47" t="s">
        <v>683</v>
      </c>
      <c r="M148" s="81" t="s">
        <v>700</v>
      </c>
      <c r="N148" s="54"/>
    </row>
    <row r="149" spans="1:14" s="117" customFormat="1" ht="157.5">
      <c r="A149" s="76">
        <v>141</v>
      </c>
      <c r="B149" s="77" t="s">
        <v>701</v>
      </c>
      <c r="C149" s="78" t="s">
        <v>702</v>
      </c>
      <c r="D149" s="79">
        <v>204641695104</v>
      </c>
      <c r="E149" s="80">
        <f>+D149*0.0002</f>
        <v>40928339.0208</v>
      </c>
      <c r="F149" s="80">
        <v>200</v>
      </c>
      <c r="G149" s="80">
        <v>3430000</v>
      </c>
      <c r="H149" s="80">
        <f t="shared" si="28"/>
        <v>26384615.384615384</v>
      </c>
      <c r="I149" s="80">
        <f t="shared" si="26"/>
        <v>67312954.40541539</v>
      </c>
      <c r="J149" s="80">
        <v>47508385</v>
      </c>
      <c r="K149" s="80" t="s">
        <v>1625</v>
      </c>
      <c r="L149" s="47" t="s">
        <v>1621</v>
      </c>
      <c r="M149" s="81" t="s">
        <v>703</v>
      </c>
      <c r="N149" s="54"/>
    </row>
    <row r="150" spans="1:14" ht="63">
      <c r="A150" s="76">
        <v>142</v>
      </c>
      <c r="B150" s="77" t="s">
        <v>560</v>
      </c>
      <c r="C150" s="78" t="s">
        <v>704</v>
      </c>
      <c r="D150" s="79">
        <v>7072031553</v>
      </c>
      <c r="E150" s="80">
        <f>+D150*0.0002</f>
        <v>1414406.3106</v>
      </c>
      <c r="F150" s="80">
        <v>118</v>
      </c>
      <c r="G150" s="80">
        <v>3430000</v>
      </c>
      <c r="H150" s="80">
        <f t="shared" si="28"/>
        <v>15566923.076923076</v>
      </c>
      <c r="I150" s="80">
        <f t="shared" si="26"/>
        <v>16981329.387523077</v>
      </c>
      <c r="J150" s="80">
        <v>1414406</v>
      </c>
      <c r="K150" s="80" t="s">
        <v>558</v>
      </c>
      <c r="L150" s="47" t="s">
        <v>412</v>
      </c>
      <c r="M150" s="81" t="s">
        <v>352</v>
      </c>
      <c r="N150" s="54"/>
    </row>
    <row r="151" spans="1:14" ht="31.5" customHeight="1">
      <c r="A151" s="76">
        <v>143</v>
      </c>
      <c r="B151" s="77" t="s">
        <v>705</v>
      </c>
      <c r="C151" s="78" t="s">
        <v>249</v>
      </c>
      <c r="D151" s="79">
        <v>4081926624633</v>
      </c>
      <c r="E151" s="80">
        <f>100000000/2</f>
        <v>50000000</v>
      </c>
      <c r="F151" s="80">
        <v>1499</v>
      </c>
      <c r="G151" s="80">
        <v>3430000</v>
      </c>
      <c r="H151" s="80">
        <f t="shared" si="28"/>
        <v>197752692.30769232</v>
      </c>
      <c r="I151" s="80">
        <f t="shared" si="26"/>
        <v>247752692.30769232</v>
      </c>
      <c r="J151" s="80"/>
      <c r="K151" s="80"/>
      <c r="L151" s="47" t="s">
        <v>312</v>
      </c>
      <c r="M151" s="81"/>
      <c r="N151" s="54"/>
    </row>
    <row r="152" spans="1:14" ht="31.5">
      <c r="A152" s="76">
        <v>144</v>
      </c>
      <c r="B152" s="77" t="s">
        <v>706</v>
      </c>
      <c r="C152" s="78" t="s">
        <v>707</v>
      </c>
      <c r="D152" s="79">
        <v>23693310564</v>
      </c>
      <c r="E152" s="80">
        <f>+D152*0.0002/2</f>
        <v>2369331.0564</v>
      </c>
      <c r="F152" s="80">
        <v>449</v>
      </c>
      <c r="G152" s="80">
        <v>3070000</v>
      </c>
      <c r="H152" s="80">
        <f t="shared" si="28"/>
        <v>53016538.461538464</v>
      </c>
      <c r="I152" s="80">
        <f t="shared" si="26"/>
        <v>55385869.517938465</v>
      </c>
      <c r="J152" s="80">
        <f>62470524+2833848</f>
        <v>65304372</v>
      </c>
      <c r="K152" s="79" t="s">
        <v>1676</v>
      </c>
      <c r="L152" s="47" t="s">
        <v>312</v>
      </c>
      <c r="M152" s="81" t="s">
        <v>708</v>
      </c>
      <c r="N152" s="54"/>
    </row>
    <row r="153" spans="1:14" ht="94.5">
      <c r="A153" s="76">
        <v>145</v>
      </c>
      <c r="B153" s="77" t="s">
        <v>709</v>
      </c>
      <c r="C153" s="78" t="s">
        <v>710</v>
      </c>
      <c r="D153" s="79">
        <v>54711124532</v>
      </c>
      <c r="E153" s="80">
        <f>+D153*0.0002</f>
        <v>10942224.9064</v>
      </c>
      <c r="F153" s="80">
        <v>500</v>
      </c>
      <c r="G153" s="80">
        <v>3430000</v>
      </c>
      <c r="H153" s="80">
        <f t="shared" si="28"/>
        <v>65961538.461538464</v>
      </c>
      <c r="I153" s="80">
        <f t="shared" si="26"/>
        <v>76903763.36793846</v>
      </c>
      <c r="J153" s="80">
        <v>76903763</v>
      </c>
      <c r="K153" s="80" t="s">
        <v>1611</v>
      </c>
      <c r="L153" s="47" t="s">
        <v>649</v>
      </c>
      <c r="M153" s="81" t="s">
        <v>711</v>
      </c>
      <c r="N153" s="54"/>
    </row>
    <row r="154" spans="1:14" ht="31.5" customHeight="1">
      <c r="A154" s="76">
        <v>146</v>
      </c>
      <c r="B154" s="77" t="s">
        <v>712</v>
      </c>
      <c r="C154" s="78" t="s">
        <v>291</v>
      </c>
      <c r="D154" s="79">
        <v>11733693570</v>
      </c>
      <c r="E154" s="80">
        <f>+D154*0.0002</f>
        <v>2346738.714</v>
      </c>
      <c r="F154" s="80">
        <v>7</v>
      </c>
      <c r="G154" s="80">
        <v>3430000</v>
      </c>
      <c r="H154" s="80">
        <f t="shared" si="28"/>
        <v>923461.5384615385</v>
      </c>
      <c r="I154" s="80">
        <f t="shared" si="26"/>
        <v>3270200.2524615387</v>
      </c>
      <c r="J154" s="80"/>
      <c r="K154" s="80"/>
      <c r="L154" s="47"/>
      <c r="M154" s="81"/>
      <c r="N154" s="54"/>
    </row>
    <row r="155" spans="1:14" ht="31.5" customHeight="1">
      <c r="A155" s="76">
        <v>147</v>
      </c>
      <c r="B155" s="77" t="s">
        <v>433</v>
      </c>
      <c r="C155" s="78" t="s">
        <v>713</v>
      </c>
      <c r="D155" s="79">
        <v>7723745624</v>
      </c>
      <c r="E155" s="80">
        <f>+D155*0.0002/2</f>
        <v>772374.5624</v>
      </c>
      <c r="F155" s="80">
        <v>13</v>
      </c>
      <c r="G155" s="80">
        <v>3430000</v>
      </c>
      <c r="H155" s="80">
        <f t="shared" si="28"/>
        <v>1715000</v>
      </c>
      <c r="I155" s="80">
        <f t="shared" si="26"/>
        <v>2487374.5624</v>
      </c>
      <c r="J155" s="80">
        <v>3260749</v>
      </c>
      <c r="K155" s="80" t="s">
        <v>434</v>
      </c>
      <c r="L155" s="47" t="s">
        <v>312</v>
      </c>
      <c r="M155" s="81" t="s">
        <v>714</v>
      </c>
      <c r="N155" s="54"/>
    </row>
    <row r="156" spans="1:14" ht="31.5" customHeight="1">
      <c r="A156" s="76">
        <v>148</v>
      </c>
      <c r="B156" s="77" t="s">
        <v>715</v>
      </c>
      <c r="C156" s="78" t="s">
        <v>716</v>
      </c>
      <c r="D156" s="79">
        <v>247951673882</v>
      </c>
      <c r="E156" s="80">
        <f>+D156*0.0002/2</f>
        <v>24795167.3882</v>
      </c>
      <c r="F156" s="80">
        <v>126</v>
      </c>
      <c r="G156" s="80">
        <v>3430000</v>
      </c>
      <c r="H156" s="80">
        <f t="shared" si="28"/>
        <v>16622307.692307692</v>
      </c>
      <c r="I156" s="80">
        <f t="shared" si="26"/>
        <v>41417475.080507696</v>
      </c>
      <c r="J156" s="80"/>
      <c r="K156" s="80"/>
      <c r="L156" s="47" t="s">
        <v>312</v>
      </c>
      <c r="M156" s="81"/>
      <c r="N156" s="54"/>
    </row>
    <row r="157" spans="1:14" s="117" customFormat="1" ht="63">
      <c r="A157" s="76">
        <v>149</v>
      </c>
      <c r="B157" s="77" t="s">
        <v>717</v>
      </c>
      <c r="C157" s="78" t="s">
        <v>690</v>
      </c>
      <c r="D157" s="79">
        <v>215737999049</v>
      </c>
      <c r="E157" s="80">
        <f>+D157*0.0002/2-12244146</f>
        <v>9329653.9049</v>
      </c>
      <c r="F157" s="80">
        <v>36</v>
      </c>
      <c r="G157" s="80">
        <v>3430000</v>
      </c>
      <c r="H157" s="80">
        <f t="shared" si="28"/>
        <v>4749230.769230769</v>
      </c>
      <c r="I157" s="80">
        <f t="shared" si="26"/>
        <v>14078884.674130768</v>
      </c>
      <c r="J157" s="80"/>
      <c r="K157" s="80"/>
      <c r="L157" s="47" t="s">
        <v>718</v>
      </c>
      <c r="M157" s="81" t="s">
        <v>719</v>
      </c>
      <c r="N157" s="54"/>
    </row>
    <row r="158" spans="1:14" ht="47.25">
      <c r="A158" s="76">
        <v>150</v>
      </c>
      <c r="B158" s="77" t="s">
        <v>720</v>
      </c>
      <c r="C158" s="78" t="s">
        <v>285</v>
      </c>
      <c r="D158" s="79">
        <v>16028272394</v>
      </c>
      <c r="E158" s="80">
        <f>+D158*0.0002</f>
        <v>3205654.4788</v>
      </c>
      <c r="F158" s="80">
        <v>25</v>
      </c>
      <c r="G158" s="80">
        <v>3430000</v>
      </c>
      <c r="H158" s="80">
        <f t="shared" si="28"/>
        <v>3298076.923076923</v>
      </c>
      <c r="I158" s="80">
        <f t="shared" si="26"/>
        <v>6503731.401876923</v>
      </c>
      <c r="J158" s="80"/>
      <c r="K158" s="80"/>
      <c r="L158" s="47" t="s">
        <v>631</v>
      </c>
      <c r="M158" s="81" t="s">
        <v>721</v>
      </c>
      <c r="N158" s="54"/>
    </row>
    <row r="159" spans="1:14" ht="31.5" customHeight="1">
      <c r="A159" s="76">
        <v>151</v>
      </c>
      <c r="B159" s="77" t="s">
        <v>722</v>
      </c>
      <c r="C159" s="78" t="s">
        <v>723</v>
      </c>
      <c r="D159" s="79">
        <v>12503414364</v>
      </c>
      <c r="E159" s="80">
        <f>+D159*0.0002</f>
        <v>2500682.8728</v>
      </c>
      <c r="F159" s="80">
        <v>140</v>
      </c>
      <c r="G159" s="80">
        <v>3070000</v>
      </c>
      <c r="H159" s="80">
        <f t="shared" si="28"/>
        <v>16530769.23076923</v>
      </c>
      <c r="I159" s="80">
        <f t="shared" si="26"/>
        <v>19031452.103569232</v>
      </c>
      <c r="J159" s="80"/>
      <c r="K159" s="80"/>
      <c r="L159" s="47"/>
      <c r="M159" s="81" t="s">
        <v>724</v>
      </c>
      <c r="N159" s="54"/>
    </row>
    <row r="160" spans="1:14" ht="78.75">
      <c r="A160" s="76">
        <v>152</v>
      </c>
      <c r="B160" s="77" t="s">
        <v>725</v>
      </c>
      <c r="C160" s="78" t="s">
        <v>726</v>
      </c>
      <c r="D160" s="79">
        <v>35685788343</v>
      </c>
      <c r="E160" s="80">
        <f>+D160*0.0002/2</f>
        <v>3568578.8343</v>
      </c>
      <c r="F160" s="80">
        <v>9</v>
      </c>
      <c r="G160" s="80">
        <v>3430000</v>
      </c>
      <c r="H160" s="80">
        <f t="shared" si="28"/>
        <v>1187307.6923076923</v>
      </c>
      <c r="I160" s="80">
        <f t="shared" si="26"/>
        <v>4755886.526607692</v>
      </c>
      <c r="J160" s="80">
        <v>4624579</v>
      </c>
      <c r="K160" s="80" t="s">
        <v>1633</v>
      </c>
      <c r="L160" s="47" t="s">
        <v>683</v>
      </c>
      <c r="M160" s="81" t="s">
        <v>727</v>
      </c>
      <c r="N160" s="54"/>
    </row>
    <row r="161" spans="1:14" ht="31.5" customHeight="1">
      <c r="A161" s="76">
        <v>153</v>
      </c>
      <c r="B161" s="77" t="s">
        <v>728</v>
      </c>
      <c r="C161" s="78" t="s">
        <v>729</v>
      </c>
      <c r="D161" s="79">
        <v>10275265000</v>
      </c>
      <c r="E161" s="80">
        <f>+D161*0.0002/2</f>
        <v>1027526.5</v>
      </c>
      <c r="F161" s="80">
        <v>13</v>
      </c>
      <c r="G161" s="80">
        <v>3430000</v>
      </c>
      <c r="H161" s="80">
        <f t="shared" si="28"/>
        <v>1715000</v>
      </c>
      <c r="I161" s="80">
        <f t="shared" si="26"/>
        <v>2742526.5</v>
      </c>
      <c r="J161" s="80"/>
      <c r="K161" s="80"/>
      <c r="L161" s="47" t="s">
        <v>312</v>
      </c>
      <c r="M161" s="81" t="s">
        <v>730</v>
      </c>
      <c r="N161" s="54"/>
    </row>
    <row r="162" spans="1:14" ht="78.75">
      <c r="A162" s="76">
        <v>154</v>
      </c>
      <c r="B162" s="77" t="s">
        <v>731</v>
      </c>
      <c r="C162" s="78" t="s">
        <v>732</v>
      </c>
      <c r="D162" s="79">
        <v>142612328613</v>
      </c>
      <c r="E162" s="80">
        <f>+D162*0.0002/2</f>
        <v>14261232.8613</v>
      </c>
      <c r="F162" s="80">
        <v>166</v>
      </c>
      <c r="G162" s="80">
        <v>3430000</v>
      </c>
      <c r="H162" s="80">
        <f t="shared" si="28"/>
        <v>21899230.769230768</v>
      </c>
      <c r="I162" s="80">
        <f t="shared" si="26"/>
        <v>36160463.63053077</v>
      </c>
      <c r="J162" s="80">
        <v>35777000</v>
      </c>
      <c r="K162" s="80" t="s">
        <v>1660</v>
      </c>
      <c r="L162" s="47" t="s">
        <v>683</v>
      </c>
      <c r="M162" s="81" t="s">
        <v>733</v>
      </c>
      <c r="N162" s="54"/>
    </row>
    <row r="163" spans="1:14" ht="78.75">
      <c r="A163" s="76">
        <v>155</v>
      </c>
      <c r="B163" s="77" t="s">
        <v>734</v>
      </c>
      <c r="C163" s="78" t="s">
        <v>249</v>
      </c>
      <c r="D163" s="79">
        <v>30311522402</v>
      </c>
      <c r="E163" s="80">
        <f>+D163*0.0002/2</f>
        <v>3031152.2402000003</v>
      </c>
      <c r="F163" s="80">
        <v>15</v>
      </c>
      <c r="G163" s="80">
        <v>3430000</v>
      </c>
      <c r="H163" s="80">
        <f t="shared" si="28"/>
        <v>1978846.1538461538</v>
      </c>
      <c r="I163" s="80">
        <f t="shared" si="26"/>
        <v>5009998.394046154</v>
      </c>
      <c r="J163" s="80">
        <v>4746152</v>
      </c>
      <c r="K163" s="80" t="s">
        <v>1633</v>
      </c>
      <c r="L163" s="47" t="s">
        <v>683</v>
      </c>
      <c r="M163" s="81" t="s">
        <v>735</v>
      </c>
      <c r="N163" s="54"/>
    </row>
    <row r="164" spans="1:14" ht="63">
      <c r="A164" s="76">
        <v>156</v>
      </c>
      <c r="B164" s="77" t="s">
        <v>736</v>
      </c>
      <c r="C164" s="78" t="s">
        <v>737</v>
      </c>
      <c r="D164" s="79">
        <v>114377236232</v>
      </c>
      <c r="E164" s="80">
        <f>+D164*0.0002</f>
        <v>22875447.246400002</v>
      </c>
      <c r="F164" s="80">
        <v>35</v>
      </c>
      <c r="G164" s="80">
        <v>3430000</v>
      </c>
      <c r="H164" s="80">
        <f t="shared" si="28"/>
        <v>4617307.692307692</v>
      </c>
      <c r="I164" s="80">
        <f t="shared" si="26"/>
        <v>27492754.938707694</v>
      </c>
      <c r="J164" s="80">
        <v>27492755</v>
      </c>
      <c r="K164" s="80" t="s">
        <v>1651</v>
      </c>
      <c r="L164" s="47" t="s">
        <v>412</v>
      </c>
      <c r="M164" s="81" t="s">
        <v>738</v>
      </c>
      <c r="N164" s="54"/>
    </row>
    <row r="165" spans="1:14" ht="63">
      <c r="A165" s="76">
        <v>157</v>
      </c>
      <c r="B165" s="77" t="s">
        <v>586</v>
      </c>
      <c r="C165" s="78" t="s">
        <v>739</v>
      </c>
      <c r="D165" s="79">
        <v>25000000000</v>
      </c>
      <c r="E165" s="80">
        <f>+D165*0.0002</f>
        <v>5000000</v>
      </c>
      <c r="F165" s="80">
        <v>241</v>
      </c>
      <c r="G165" s="80">
        <v>3430000</v>
      </c>
      <c r="H165" s="80">
        <f t="shared" si="28"/>
        <v>31793461.53846154</v>
      </c>
      <c r="I165" s="80">
        <f t="shared" si="26"/>
        <v>36793461.538461536</v>
      </c>
      <c r="J165" s="80">
        <v>18192308</v>
      </c>
      <c r="K165" s="80" t="s">
        <v>584</v>
      </c>
      <c r="L165" s="47" t="s">
        <v>412</v>
      </c>
      <c r="M165" s="81" t="s">
        <v>740</v>
      </c>
      <c r="N165" s="54"/>
    </row>
    <row r="166" spans="1:14" ht="31.5" customHeight="1">
      <c r="A166" s="76">
        <v>158</v>
      </c>
      <c r="B166" s="77" t="s">
        <v>741</v>
      </c>
      <c r="C166" s="78" t="s">
        <v>742</v>
      </c>
      <c r="D166" s="79">
        <v>7343609971</v>
      </c>
      <c r="E166" s="80">
        <f>+D166*0.0002</f>
        <v>1468721.9942</v>
      </c>
      <c r="F166" s="80">
        <v>7</v>
      </c>
      <c r="G166" s="80">
        <v>3430000</v>
      </c>
      <c r="H166" s="80">
        <f t="shared" si="28"/>
        <v>923461.5384615385</v>
      </c>
      <c r="I166" s="80">
        <f t="shared" si="26"/>
        <v>2392183.5326615386</v>
      </c>
      <c r="J166" s="80"/>
      <c r="K166" s="80"/>
      <c r="L166" s="47"/>
      <c r="M166" s="81" t="s">
        <v>743</v>
      </c>
      <c r="N166" s="54"/>
    </row>
    <row r="167" spans="1:14" ht="31.5" customHeight="1">
      <c r="A167" s="76">
        <v>159</v>
      </c>
      <c r="B167" s="77" t="s">
        <v>744</v>
      </c>
      <c r="C167" s="78" t="s">
        <v>745</v>
      </c>
      <c r="D167" s="79">
        <v>337169321400</v>
      </c>
      <c r="E167" s="80">
        <f>+D167*0.0002/2</f>
        <v>33716932.14</v>
      </c>
      <c r="F167" s="80">
        <v>9</v>
      </c>
      <c r="G167" s="80">
        <v>3430000</v>
      </c>
      <c r="H167" s="80">
        <f t="shared" si="28"/>
        <v>1187307.6923076923</v>
      </c>
      <c r="I167" s="80">
        <f t="shared" si="26"/>
        <v>34904239.8323077</v>
      </c>
      <c r="J167" s="80">
        <v>36487315</v>
      </c>
      <c r="K167" s="80" t="s">
        <v>1659</v>
      </c>
      <c r="L167" s="47" t="s">
        <v>312</v>
      </c>
      <c r="M167" s="81" t="s">
        <v>746</v>
      </c>
      <c r="N167" s="54"/>
    </row>
    <row r="168" spans="1:14" ht="31.5" customHeight="1">
      <c r="A168" s="76">
        <v>160</v>
      </c>
      <c r="B168" s="77" t="s">
        <v>747</v>
      </c>
      <c r="C168" s="78" t="s">
        <v>748</v>
      </c>
      <c r="D168" s="79">
        <v>306492592</v>
      </c>
      <c r="E168" s="80">
        <v>500000</v>
      </c>
      <c r="F168" s="80">
        <v>2</v>
      </c>
      <c r="G168" s="80">
        <v>3430000</v>
      </c>
      <c r="H168" s="80">
        <f t="shared" si="28"/>
        <v>263846.1538461539</v>
      </c>
      <c r="I168" s="80">
        <f t="shared" si="26"/>
        <v>763846.1538461539</v>
      </c>
      <c r="J168" s="80">
        <v>763846</v>
      </c>
      <c r="K168" s="80" t="s">
        <v>1629</v>
      </c>
      <c r="L168" s="47"/>
      <c r="M168" s="81" t="s">
        <v>749</v>
      </c>
      <c r="N168" s="54"/>
    </row>
    <row r="169" spans="1:14" ht="31.5" customHeight="1">
      <c r="A169" s="76">
        <v>161</v>
      </c>
      <c r="B169" s="77" t="s">
        <v>750</v>
      </c>
      <c r="C169" s="78" t="s">
        <v>751</v>
      </c>
      <c r="D169" s="79">
        <v>20680738211</v>
      </c>
      <c r="E169" s="80">
        <f>+D169*0.0002</f>
        <v>4136147.6422</v>
      </c>
      <c r="F169" s="80">
        <v>5</v>
      </c>
      <c r="G169" s="80">
        <v>3430000</v>
      </c>
      <c r="H169" s="80">
        <f t="shared" si="28"/>
        <v>659615.3846153846</v>
      </c>
      <c r="I169" s="80">
        <f t="shared" si="26"/>
        <v>4795763.026815385</v>
      </c>
      <c r="J169" s="80"/>
      <c r="K169" s="80"/>
      <c r="L169" s="47"/>
      <c r="M169" s="81"/>
      <c r="N169" s="54"/>
    </row>
    <row r="170" spans="1:14" ht="31.5" customHeight="1">
      <c r="A170" s="76">
        <v>162</v>
      </c>
      <c r="B170" s="77" t="s">
        <v>752</v>
      </c>
      <c r="C170" s="78" t="s">
        <v>753</v>
      </c>
      <c r="D170" s="79">
        <v>1037093900152</v>
      </c>
      <c r="E170" s="80">
        <f>100000000/2</f>
        <v>50000000</v>
      </c>
      <c r="F170" s="80">
        <v>322</v>
      </c>
      <c r="G170" s="80">
        <v>3430000</v>
      </c>
      <c r="H170" s="80">
        <f t="shared" si="28"/>
        <v>42479230.76923077</v>
      </c>
      <c r="I170" s="80">
        <f t="shared" si="26"/>
        <v>92479230.76923077</v>
      </c>
      <c r="J170" s="80">
        <v>92479231</v>
      </c>
      <c r="K170" s="80" t="s">
        <v>1625</v>
      </c>
      <c r="L170" s="47" t="s">
        <v>312</v>
      </c>
      <c r="M170" s="81" t="s">
        <v>754</v>
      </c>
      <c r="N170" s="54"/>
    </row>
    <row r="171" spans="1:14" ht="31.5" customHeight="1">
      <c r="A171" s="76">
        <v>163</v>
      </c>
      <c r="B171" s="77" t="s">
        <v>755</v>
      </c>
      <c r="C171" s="78" t="s">
        <v>756</v>
      </c>
      <c r="D171" s="79">
        <v>6001638654</v>
      </c>
      <c r="E171" s="80">
        <f>+D171*0.0002</f>
        <v>1200327.7308</v>
      </c>
      <c r="F171" s="80">
        <v>1</v>
      </c>
      <c r="G171" s="80">
        <v>3430000</v>
      </c>
      <c r="H171" s="80">
        <f t="shared" si="28"/>
        <v>131923.07692307694</v>
      </c>
      <c r="I171" s="80">
        <f t="shared" si="26"/>
        <v>1332250.807723077</v>
      </c>
      <c r="J171" s="80"/>
      <c r="K171" s="80"/>
      <c r="L171" s="47"/>
      <c r="M171" s="76"/>
      <c r="N171" s="54"/>
    </row>
    <row r="172" spans="1:14" ht="63">
      <c r="A172" s="76">
        <v>164</v>
      </c>
      <c r="B172" s="77" t="s">
        <v>757</v>
      </c>
      <c r="C172" s="78" t="s">
        <v>758</v>
      </c>
      <c r="D172" s="79">
        <v>140000000000</v>
      </c>
      <c r="E172" s="80">
        <f>+D172*0.0002</f>
        <v>28000000</v>
      </c>
      <c r="F172" s="80">
        <v>434</v>
      </c>
      <c r="G172" s="80">
        <v>3430000</v>
      </c>
      <c r="H172" s="80">
        <f t="shared" si="28"/>
        <v>57254615.384615384</v>
      </c>
      <c r="I172" s="80">
        <f t="shared" si="26"/>
        <v>85254615.38461539</v>
      </c>
      <c r="J172" s="80"/>
      <c r="K172" s="80"/>
      <c r="L172" s="47" t="s">
        <v>412</v>
      </c>
      <c r="M172" s="81" t="s">
        <v>759</v>
      </c>
      <c r="N172" s="54"/>
    </row>
    <row r="173" spans="1:14" ht="31.5" customHeight="1">
      <c r="A173" s="76">
        <v>165</v>
      </c>
      <c r="B173" s="77" t="s">
        <v>760</v>
      </c>
      <c r="C173" s="78" t="s">
        <v>245</v>
      </c>
      <c r="D173" s="79">
        <v>95691950896</v>
      </c>
      <c r="E173" s="80">
        <f>+D173*0.0002</f>
        <v>19138390.1792</v>
      </c>
      <c r="F173" s="80">
        <v>210</v>
      </c>
      <c r="G173" s="80">
        <v>3430000</v>
      </c>
      <c r="H173" s="80">
        <f t="shared" si="28"/>
        <v>27703846.153846152</v>
      </c>
      <c r="I173" s="80">
        <f t="shared" si="26"/>
        <v>46842236.33304615</v>
      </c>
      <c r="J173" s="80">
        <v>50847328</v>
      </c>
      <c r="K173" s="80" t="s">
        <v>1653</v>
      </c>
      <c r="L173" s="47"/>
      <c r="M173" s="76"/>
      <c r="N173" s="54"/>
    </row>
    <row r="174" spans="1:14" ht="126">
      <c r="A174" s="76">
        <v>166</v>
      </c>
      <c r="B174" s="77" t="s">
        <v>559</v>
      </c>
      <c r="C174" s="78" t="s">
        <v>761</v>
      </c>
      <c r="D174" s="79">
        <v>22414400822</v>
      </c>
      <c r="E174" s="80">
        <f>+D174*0.0002/2</f>
        <v>2241440.0822</v>
      </c>
      <c r="F174" s="80">
        <v>7</v>
      </c>
      <c r="G174" s="80">
        <v>3430000</v>
      </c>
      <c r="H174" s="80">
        <f t="shared" si="28"/>
        <v>923461.5384615385</v>
      </c>
      <c r="I174" s="80">
        <f aca="true" t="shared" si="29" ref="I174:I186">+E174+H174</f>
        <v>3164901.6206615386</v>
      </c>
      <c r="J174" s="80">
        <f>923461+2241440</f>
        <v>3164901</v>
      </c>
      <c r="K174" s="79" t="s">
        <v>1608</v>
      </c>
      <c r="L174" s="47" t="s">
        <v>762</v>
      </c>
      <c r="M174" s="81"/>
      <c r="N174" s="54"/>
    </row>
    <row r="175" spans="1:14" ht="31.5" customHeight="1">
      <c r="A175" s="76">
        <v>167</v>
      </c>
      <c r="B175" s="77" t="s">
        <v>763</v>
      </c>
      <c r="C175" s="78" t="s">
        <v>764</v>
      </c>
      <c r="D175" s="79">
        <v>12813000000</v>
      </c>
      <c r="E175" s="80">
        <f>+D175*0.0002</f>
        <v>2562600</v>
      </c>
      <c r="F175" s="80">
        <v>7</v>
      </c>
      <c r="G175" s="80">
        <v>3430000</v>
      </c>
      <c r="H175" s="80">
        <f t="shared" si="28"/>
        <v>923461.5384615385</v>
      </c>
      <c r="I175" s="80">
        <f t="shared" si="29"/>
        <v>3486061.5384615385</v>
      </c>
      <c r="J175" s="80">
        <v>3486062</v>
      </c>
      <c r="K175" s="80" t="s">
        <v>1635</v>
      </c>
      <c r="L175" s="47"/>
      <c r="M175" s="81"/>
      <c r="N175" s="54"/>
    </row>
    <row r="176" spans="1:14" s="117" customFormat="1" ht="110.25">
      <c r="A176" s="76">
        <v>168</v>
      </c>
      <c r="B176" s="77" t="s">
        <v>765</v>
      </c>
      <c r="C176" s="78" t="s">
        <v>630</v>
      </c>
      <c r="D176" s="79">
        <v>210948735286</v>
      </c>
      <c r="E176" s="80">
        <f>+D176*0.0002/2-9614986</f>
        <v>11479887.5286</v>
      </c>
      <c r="F176" s="80">
        <v>234</v>
      </c>
      <c r="G176" s="80">
        <v>3430000</v>
      </c>
      <c r="H176" s="80">
        <f t="shared" si="28"/>
        <v>30870000</v>
      </c>
      <c r="I176" s="80">
        <f t="shared" si="29"/>
        <v>42349887.5286</v>
      </c>
      <c r="J176" s="80"/>
      <c r="K176" s="80"/>
      <c r="L176" s="47" t="s">
        <v>766</v>
      </c>
      <c r="M176" s="81"/>
      <c r="N176" s="54"/>
    </row>
    <row r="177" spans="1:14" s="62" customFormat="1" ht="31.5" customHeight="1">
      <c r="A177" s="76">
        <v>169</v>
      </c>
      <c r="B177" s="77" t="s">
        <v>603</v>
      </c>
      <c r="C177" s="78" t="s">
        <v>246</v>
      </c>
      <c r="D177" s="79">
        <v>13100552132</v>
      </c>
      <c r="E177" s="80">
        <f>+D177*0.0002</f>
        <v>2620110.4264</v>
      </c>
      <c r="F177" s="80">
        <v>0</v>
      </c>
      <c r="G177" s="80">
        <v>3070000</v>
      </c>
      <c r="H177" s="80">
        <f aca="true" t="shared" si="30" ref="H177:H186">+F177*G177/26</f>
        <v>0</v>
      </c>
      <c r="I177" s="80">
        <f t="shared" si="29"/>
        <v>2620110.4264</v>
      </c>
      <c r="J177" s="80">
        <v>2620110</v>
      </c>
      <c r="K177" s="80" t="s">
        <v>601</v>
      </c>
      <c r="L177" s="47"/>
      <c r="M177" s="76"/>
      <c r="N177" s="54"/>
    </row>
    <row r="178" spans="1:14" s="82" customFormat="1" ht="110.25">
      <c r="A178" s="76">
        <v>170</v>
      </c>
      <c r="B178" s="77" t="s">
        <v>767</v>
      </c>
      <c r="C178" s="78" t="s">
        <v>768</v>
      </c>
      <c r="D178" s="79">
        <v>194614793930</v>
      </c>
      <c r="E178" s="80">
        <f>+D178*0.0002/2</f>
        <v>19461479.393</v>
      </c>
      <c r="F178" s="80">
        <v>158</v>
      </c>
      <c r="G178" s="80">
        <v>3430000</v>
      </c>
      <c r="H178" s="80">
        <f t="shared" si="30"/>
        <v>20843846.153846152</v>
      </c>
      <c r="I178" s="80">
        <f t="shared" si="29"/>
        <v>40305325.54684615</v>
      </c>
      <c r="J178" s="80">
        <v>62808137</v>
      </c>
      <c r="K178" s="80" t="s">
        <v>1632</v>
      </c>
      <c r="L178" s="47" t="s">
        <v>1622</v>
      </c>
      <c r="M178" s="81" t="s">
        <v>769</v>
      </c>
      <c r="N178" s="54"/>
    </row>
    <row r="179" spans="1:14" s="62" customFormat="1" ht="63">
      <c r="A179" s="76">
        <v>171</v>
      </c>
      <c r="B179" s="77" t="s">
        <v>600</v>
      </c>
      <c r="C179" s="78" t="s">
        <v>246</v>
      </c>
      <c r="D179" s="79">
        <v>466635225730</v>
      </c>
      <c r="E179" s="80">
        <f>+D179*0.0002</f>
        <v>93327045.146</v>
      </c>
      <c r="F179" s="80">
        <v>15</v>
      </c>
      <c r="G179" s="80">
        <v>3070000</v>
      </c>
      <c r="H179" s="80">
        <f t="shared" si="30"/>
        <v>1771153.8461538462</v>
      </c>
      <c r="I179" s="80">
        <f t="shared" si="29"/>
        <v>95098198.99215384</v>
      </c>
      <c r="J179" s="80">
        <v>95098199</v>
      </c>
      <c r="K179" s="80" t="s">
        <v>598</v>
      </c>
      <c r="L179" s="47" t="s">
        <v>412</v>
      </c>
      <c r="M179" s="81"/>
      <c r="N179" s="54"/>
    </row>
    <row r="180" spans="1:14" s="62" customFormat="1" ht="78.75">
      <c r="A180" s="76">
        <v>172</v>
      </c>
      <c r="B180" s="77" t="s">
        <v>770</v>
      </c>
      <c r="C180" s="78" t="s">
        <v>707</v>
      </c>
      <c r="D180" s="79">
        <v>27350941634</v>
      </c>
      <c r="E180" s="80">
        <f>+D180*0.0002/2</f>
        <v>2735094.1634</v>
      </c>
      <c r="F180" s="80">
        <v>147</v>
      </c>
      <c r="G180" s="80">
        <v>3070000</v>
      </c>
      <c r="H180" s="80">
        <f t="shared" si="30"/>
        <v>17357307.692307692</v>
      </c>
      <c r="I180" s="80">
        <f t="shared" si="29"/>
        <v>20092401.85570769</v>
      </c>
      <c r="J180" s="80">
        <f>1367547+14523462</f>
        <v>15891009</v>
      </c>
      <c r="K180" s="79" t="s">
        <v>1664</v>
      </c>
      <c r="L180" s="47" t="s">
        <v>683</v>
      </c>
      <c r="M180" s="81" t="s">
        <v>771</v>
      </c>
      <c r="N180" s="54"/>
    </row>
    <row r="181" spans="1:14" ht="31.5" customHeight="1">
      <c r="A181" s="76">
        <v>173</v>
      </c>
      <c r="B181" s="77" t="s">
        <v>772</v>
      </c>
      <c r="C181" s="78" t="s">
        <v>773</v>
      </c>
      <c r="D181" s="79" t="s">
        <v>774</v>
      </c>
      <c r="E181" s="134">
        <v>0</v>
      </c>
      <c r="F181" s="80">
        <v>108</v>
      </c>
      <c r="G181" s="80">
        <v>3430000</v>
      </c>
      <c r="H181" s="80">
        <f t="shared" si="30"/>
        <v>14247692.307692308</v>
      </c>
      <c r="I181" s="80">
        <f t="shared" si="29"/>
        <v>14247692.307692308</v>
      </c>
      <c r="J181" s="80"/>
      <c r="K181" s="80"/>
      <c r="L181" s="47"/>
      <c r="M181" s="81"/>
      <c r="N181" s="54"/>
    </row>
    <row r="182" spans="1:14" ht="63">
      <c r="A182" s="76">
        <v>174</v>
      </c>
      <c r="B182" s="77" t="s">
        <v>775</v>
      </c>
      <c r="C182" s="78" t="s">
        <v>776</v>
      </c>
      <c r="D182" s="79" t="s">
        <v>774</v>
      </c>
      <c r="E182" s="134">
        <v>0</v>
      </c>
      <c r="F182" s="80">
        <v>60</v>
      </c>
      <c r="G182" s="80">
        <v>3430000</v>
      </c>
      <c r="H182" s="80">
        <f t="shared" si="30"/>
        <v>7915384.615384615</v>
      </c>
      <c r="I182" s="80">
        <f t="shared" si="29"/>
        <v>7915384.615384615</v>
      </c>
      <c r="J182" s="80"/>
      <c r="K182" s="80"/>
      <c r="L182" s="47" t="s">
        <v>412</v>
      </c>
      <c r="M182" s="76"/>
      <c r="N182" s="54"/>
    </row>
    <row r="183" spans="1:14" ht="31.5" customHeight="1">
      <c r="A183" s="76">
        <v>175</v>
      </c>
      <c r="B183" s="77" t="s">
        <v>777</v>
      </c>
      <c r="C183" s="78" t="s">
        <v>778</v>
      </c>
      <c r="D183" s="79" t="s">
        <v>774</v>
      </c>
      <c r="E183" s="134">
        <v>0</v>
      </c>
      <c r="F183" s="80">
        <v>54</v>
      </c>
      <c r="G183" s="80">
        <v>3430000</v>
      </c>
      <c r="H183" s="80">
        <f t="shared" si="30"/>
        <v>7123846.153846154</v>
      </c>
      <c r="I183" s="80">
        <f t="shared" si="29"/>
        <v>7123846.153846154</v>
      </c>
      <c r="J183" s="80"/>
      <c r="K183" s="80"/>
      <c r="L183" s="47"/>
      <c r="M183" s="81"/>
      <c r="N183" s="54"/>
    </row>
    <row r="184" spans="1:14" ht="31.5" customHeight="1">
      <c r="A184" s="76">
        <v>176</v>
      </c>
      <c r="B184" s="77" t="s">
        <v>779</v>
      </c>
      <c r="C184" s="78" t="s">
        <v>672</v>
      </c>
      <c r="D184" s="79" t="s">
        <v>774</v>
      </c>
      <c r="E184" s="134">
        <v>0</v>
      </c>
      <c r="F184" s="80">
        <v>728</v>
      </c>
      <c r="G184" s="80">
        <v>3430000</v>
      </c>
      <c r="H184" s="80">
        <f t="shared" si="30"/>
        <v>96040000</v>
      </c>
      <c r="I184" s="80">
        <f t="shared" si="29"/>
        <v>96040000</v>
      </c>
      <c r="J184" s="80">
        <v>96831538</v>
      </c>
      <c r="K184" s="80" t="s">
        <v>1661</v>
      </c>
      <c r="L184" s="47"/>
      <c r="M184" s="81" t="s">
        <v>673</v>
      </c>
      <c r="N184" s="54"/>
    </row>
    <row r="185" spans="1:14" ht="31.5" customHeight="1">
      <c r="A185" s="76">
        <v>177</v>
      </c>
      <c r="B185" s="77" t="s">
        <v>577</v>
      </c>
      <c r="C185" s="78" t="s">
        <v>780</v>
      </c>
      <c r="D185" s="79" t="s">
        <v>774</v>
      </c>
      <c r="E185" s="134">
        <v>0</v>
      </c>
      <c r="F185" s="80">
        <v>1</v>
      </c>
      <c r="G185" s="80">
        <v>3430000</v>
      </c>
      <c r="H185" s="80">
        <f t="shared" si="30"/>
        <v>131923.07692307694</v>
      </c>
      <c r="I185" s="80">
        <f t="shared" si="29"/>
        <v>131923.07692307694</v>
      </c>
      <c r="J185" s="80">
        <v>132000</v>
      </c>
      <c r="K185" s="80" t="s">
        <v>575</v>
      </c>
      <c r="L185" s="47"/>
      <c r="M185" s="81"/>
      <c r="N185" s="54"/>
    </row>
    <row r="186" spans="1:14" ht="63">
      <c r="A186" s="76">
        <v>178</v>
      </c>
      <c r="B186" s="77" t="s">
        <v>781</v>
      </c>
      <c r="C186" s="78" t="s">
        <v>782</v>
      </c>
      <c r="D186" s="79" t="s">
        <v>774</v>
      </c>
      <c r="E186" s="134">
        <v>0</v>
      </c>
      <c r="F186" s="80">
        <v>162</v>
      </c>
      <c r="G186" s="80">
        <v>3430000</v>
      </c>
      <c r="H186" s="80">
        <f t="shared" si="30"/>
        <v>21371538.46153846</v>
      </c>
      <c r="I186" s="80">
        <f t="shared" si="29"/>
        <v>21371538.46153846</v>
      </c>
      <c r="J186" s="80"/>
      <c r="K186" s="80"/>
      <c r="L186" s="47" t="s">
        <v>412</v>
      </c>
      <c r="M186" s="81"/>
      <c r="N186" s="54"/>
    </row>
    <row r="187" spans="1:14" ht="24.75" customHeight="1">
      <c r="A187" s="76">
        <v>179</v>
      </c>
      <c r="B187" s="77" t="s">
        <v>783</v>
      </c>
      <c r="C187" s="78" t="s">
        <v>784</v>
      </c>
      <c r="D187" s="79">
        <v>34831137991</v>
      </c>
      <c r="E187" s="80">
        <f>+D187*0.0002</f>
        <v>6966227.5982</v>
      </c>
      <c r="F187" s="80">
        <v>12</v>
      </c>
      <c r="G187" s="80">
        <v>3430000</v>
      </c>
      <c r="H187" s="80">
        <f>+F187*G187/26</f>
        <v>1583076.923076923</v>
      </c>
      <c r="I187" s="80">
        <f>+E187+H187</f>
        <v>8549304.521276923</v>
      </c>
      <c r="J187" s="80">
        <v>8285458</v>
      </c>
      <c r="K187" s="80" t="s">
        <v>1659</v>
      </c>
      <c r="L187" s="47"/>
      <c r="M187" s="76"/>
      <c r="N187" s="54"/>
    </row>
    <row r="188" spans="1:14" ht="24.75" customHeight="1">
      <c r="A188" s="76">
        <v>180</v>
      </c>
      <c r="B188" s="77" t="s">
        <v>574</v>
      </c>
      <c r="C188" s="78" t="s">
        <v>785</v>
      </c>
      <c r="D188" s="79">
        <v>2173929283</v>
      </c>
      <c r="E188" s="80">
        <v>500000</v>
      </c>
      <c r="F188" s="80">
        <v>7</v>
      </c>
      <c r="G188" s="80">
        <v>3430000</v>
      </c>
      <c r="H188" s="80">
        <f aca="true" t="shared" si="31" ref="H188:H251">+F188*G188/26</f>
        <v>923461.5384615385</v>
      </c>
      <c r="I188" s="80">
        <f aca="true" t="shared" si="32" ref="I188:I251">+E188+H188</f>
        <v>1423461.5384615385</v>
      </c>
      <c r="J188" s="80">
        <v>1423462</v>
      </c>
      <c r="K188" s="80" t="s">
        <v>570</v>
      </c>
      <c r="L188" s="47"/>
      <c r="M188" s="81"/>
      <c r="N188" s="54"/>
    </row>
    <row r="189" spans="1:14" ht="24.75" customHeight="1">
      <c r="A189" s="76">
        <v>181</v>
      </c>
      <c r="B189" s="77" t="s">
        <v>786</v>
      </c>
      <c r="C189" s="78" t="s">
        <v>235</v>
      </c>
      <c r="D189" s="79">
        <v>53111588587</v>
      </c>
      <c r="E189" s="80">
        <f aca="true" t="shared" si="33" ref="E189:E199">+D189*0.0002</f>
        <v>10622317.717400001</v>
      </c>
      <c r="F189" s="80">
        <v>6</v>
      </c>
      <c r="G189" s="80">
        <v>3430000</v>
      </c>
      <c r="H189" s="80">
        <f t="shared" si="31"/>
        <v>791538.4615384615</v>
      </c>
      <c r="I189" s="80">
        <f t="shared" si="32"/>
        <v>11413856.178938463</v>
      </c>
      <c r="J189" s="80"/>
      <c r="K189" s="80"/>
      <c r="L189" s="47"/>
      <c r="M189" s="81"/>
      <c r="N189" s="54"/>
    </row>
    <row r="190" spans="1:14" ht="24.75" customHeight="1">
      <c r="A190" s="76">
        <v>182</v>
      </c>
      <c r="B190" s="77" t="s">
        <v>787</v>
      </c>
      <c r="C190" s="78" t="s">
        <v>236</v>
      </c>
      <c r="D190" s="79">
        <v>33086486129</v>
      </c>
      <c r="E190" s="80">
        <f t="shared" si="33"/>
        <v>6617297.2258</v>
      </c>
      <c r="F190" s="80">
        <v>13</v>
      </c>
      <c r="G190" s="80">
        <v>3430000</v>
      </c>
      <c r="H190" s="80">
        <f t="shared" si="31"/>
        <v>1715000</v>
      </c>
      <c r="I190" s="80">
        <f t="shared" si="32"/>
        <v>8332297.2258</v>
      </c>
      <c r="J190" s="80"/>
      <c r="K190" s="80"/>
      <c r="L190" s="47"/>
      <c r="M190" s="81"/>
      <c r="N190" s="54"/>
    </row>
    <row r="191" spans="1:14" ht="24.75" customHeight="1">
      <c r="A191" s="76">
        <v>183</v>
      </c>
      <c r="B191" s="77" t="s">
        <v>788</v>
      </c>
      <c r="C191" s="78" t="s">
        <v>789</v>
      </c>
      <c r="D191" s="79">
        <v>91706000000</v>
      </c>
      <c r="E191" s="80">
        <f t="shared" si="33"/>
        <v>18341200</v>
      </c>
      <c r="F191" s="80">
        <v>31</v>
      </c>
      <c r="G191" s="80">
        <v>3070000</v>
      </c>
      <c r="H191" s="80">
        <f t="shared" si="31"/>
        <v>3660384.6153846155</v>
      </c>
      <c r="I191" s="80">
        <f t="shared" si="32"/>
        <v>22001584.615384616</v>
      </c>
      <c r="J191" s="80"/>
      <c r="K191" s="80"/>
      <c r="L191" s="47"/>
      <c r="M191" s="81"/>
      <c r="N191" s="54"/>
    </row>
    <row r="192" spans="1:14" ht="24.75" customHeight="1">
      <c r="A192" s="76">
        <v>184</v>
      </c>
      <c r="B192" s="77" t="s">
        <v>790</v>
      </c>
      <c r="C192" s="78" t="s">
        <v>791</v>
      </c>
      <c r="D192" s="79">
        <v>66087333653</v>
      </c>
      <c r="E192" s="80">
        <f t="shared" si="33"/>
        <v>13217466.730600001</v>
      </c>
      <c r="F192" s="80">
        <v>5</v>
      </c>
      <c r="G192" s="80">
        <v>3430000</v>
      </c>
      <c r="H192" s="80">
        <f t="shared" si="31"/>
        <v>659615.3846153846</v>
      </c>
      <c r="I192" s="80">
        <f t="shared" si="32"/>
        <v>13877082.115215385</v>
      </c>
      <c r="J192" s="80"/>
      <c r="K192" s="80"/>
      <c r="L192" s="47"/>
      <c r="M192" s="81"/>
      <c r="N192" s="54"/>
    </row>
    <row r="193" spans="1:14" ht="24.75" customHeight="1">
      <c r="A193" s="76">
        <v>185</v>
      </c>
      <c r="B193" s="77" t="s">
        <v>792</v>
      </c>
      <c r="C193" s="78" t="s">
        <v>793</v>
      </c>
      <c r="D193" s="79">
        <v>145813404759</v>
      </c>
      <c r="E193" s="80">
        <f t="shared" si="33"/>
        <v>29162680.9518</v>
      </c>
      <c r="F193" s="80">
        <v>29</v>
      </c>
      <c r="G193" s="80">
        <v>3430000</v>
      </c>
      <c r="H193" s="80">
        <f t="shared" si="31"/>
        <v>3825769.230769231</v>
      </c>
      <c r="I193" s="80">
        <f t="shared" si="32"/>
        <v>32988450.18256923</v>
      </c>
      <c r="J193" s="80"/>
      <c r="K193" s="80"/>
      <c r="L193" s="47"/>
      <c r="M193" s="76"/>
      <c r="N193" s="54"/>
    </row>
    <row r="194" spans="1:14" ht="24.75" customHeight="1">
      <c r="A194" s="76">
        <v>186</v>
      </c>
      <c r="B194" s="77" t="s">
        <v>794</v>
      </c>
      <c r="C194" s="78" t="s">
        <v>795</v>
      </c>
      <c r="D194" s="79">
        <v>16965204569</v>
      </c>
      <c r="E194" s="80">
        <f t="shared" si="33"/>
        <v>3393040.9138</v>
      </c>
      <c r="F194" s="80">
        <v>69</v>
      </c>
      <c r="G194" s="80">
        <v>3430000</v>
      </c>
      <c r="H194" s="80">
        <f t="shared" si="31"/>
        <v>9102692.307692308</v>
      </c>
      <c r="I194" s="80">
        <f t="shared" si="32"/>
        <v>12495733.22149231</v>
      </c>
      <c r="J194" s="80"/>
      <c r="K194" s="80"/>
      <c r="L194" s="47"/>
      <c r="M194" s="76"/>
      <c r="N194" s="54"/>
    </row>
    <row r="195" spans="1:14" ht="24.75" customHeight="1">
      <c r="A195" s="76">
        <v>187</v>
      </c>
      <c r="B195" s="77" t="s">
        <v>796</v>
      </c>
      <c r="C195" s="78" t="s">
        <v>797</v>
      </c>
      <c r="D195" s="79">
        <v>8154469905</v>
      </c>
      <c r="E195" s="80">
        <f t="shared" si="33"/>
        <v>1630893.9810000001</v>
      </c>
      <c r="F195" s="80">
        <v>11</v>
      </c>
      <c r="G195" s="80">
        <v>3430000</v>
      </c>
      <c r="H195" s="80">
        <f t="shared" si="31"/>
        <v>1451153.8461538462</v>
      </c>
      <c r="I195" s="80">
        <f t="shared" si="32"/>
        <v>3082047.8271538466</v>
      </c>
      <c r="J195" s="80"/>
      <c r="K195" s="80"/>
      <c r="L195" s="47"/>
      <c r="M195" s="81"/>
      <c r="N195" s="54"/>
    </row>
    <row r="196" spans="1:14" ht="24.75" customHeight="1">
      <c r="A196" s="76">
        <v>188</v>
      </c>
      <c r="B196" s="77" t="s">
        <v>798</v>
      </c>
      <c r="C196" s="78" t="s">
        <v>799</v>
      </c>
      <c r="D196" s="79">
        <v>49044312363</v>
      </c>
      <c r="E196" s="80">
        <f t="shared" si="33"/>
        <v>9808862.4726</v>
      </c>
      <c r="F196" s="80">
        <v>207</v>
      </c>
      <c r="G196" s="80">
        <v>3430000</v>
      </c>
      <c r="H196" s="80">
        <f t="shared" si="31"/>
        <v>27308076.923076924</v>
      </c>
      <c r="I196" s="80">
        <f t="shared" si="32"/>
        <v>37116939.395676926</v>
      </c>
      <c r="J196" s="80"/>
      <c r="K196" s="80"/>
      <c r="L196" s="47"/>
      <c r="M196" s="76"/>
      <c r="N196" s="54"/>
    </row>
    <row r="197" spans="1:14" ht="24.75" customHeight="1">
      <c r="A197" s="76">
        <v>189</v>
      </c>
      <c r="B197" s="77" t="s">
        <v>800</v>
      </c>
      <c r="C197" s="78" t="s">
        <v>239</v>
      </c>
      <c r="D197" s="79">
        <v>38447718733</v>
      </c>
      <c r="E197" s="80">
        <f t="shared" si="33"/>
        <v>7689543.7466</v>
      </c>
      <c r="F197" s="80">
        <v>9</v>
      </c>
      <c r="G197" s="80">
        <v>3430000</v>
      </c>
      <c r="H197" s="80">
        <f t="shared" si="31"/>
        <v>1187307.6923076923</v>
      </c>
      <c r="I197" s="80">
        <f t="shared" si="32"/>
        <v>8876851.438907692</v>
      </c>
      <c r="J197" s="80"/>
      <c r="K197" s="80"/>
      <c r="L197" s="47"/>
      <c r="M197" s="81"/>
      <c r="N197" s="54"/>
    </row>
    <row r="198" spans="1:14" ht="31.5">
      <c r="A198" s="76">
        <v>190</v>
      </c>
      <c r="B198" s="77" t="s">
        <v>801</v>
      </c>
      <c r="C198" s="78" t="s">
        <v>802</v>
      </c>
      <c r="D198" s="79">
        <v>31332228917</v>
      </c>
      <c r="E198" s="80">
        <f t="shared" si="33"/>
        <v>6266445.7834</v>
      </c>
      <c r="F198" s="80">
        <v>45</v>
      </c>
      <c r="G198" s="80">
        <v>3430000</v>
      </c>
      <c r="H198" s="80">
        <f t="shared" si="31"/>
        <v>5936538.461538462</v>
      </c>
      <c r="I198" s="80">
        <f t="shared" si="32"/>
        <v>12202984.244938463</v>
      </c>
      <c r="J198" s="80"/>
      <c r="K198" s="80"/>
      <c r="L198" s="47"/>
      <c r="M198" s="81"/>
      <c r="N198" s="54"/>
    </row>
    <row r="199" spans="1:14" ht="24.75" customHeight="1">
      <c r="A199" s="76">
        <v>191</v>
      </c>
      <c r="B199" s="77" t="s">
        <v>803</v>
      </c>
      <c r="C199" s="78" t="s">
        <v>804</v>
      </c>
      <c r="D199" s="79">
        <v>9915675919</v>
      </c>
      <c r="E199" s="80">
        <f t="shared" si="33"/>
        <v>1983135.1838</v>
      </c>
      <c r="F199" s="80">
        <v>32</v>
      </c>
      <c r="G199" s="80">
        <v>3430000</v>
      </c>
      <c r="H199" s="80">
        <f t="shared" si="31"/>
        <v>4221538.461538462</v>
      </c>
      <c r="I199" s="80">
        <f t="shared" si="32"/>
        <v>6204673.645338462</v>
      </c>
      <c r="J199" s="80"/>
      <c r="K199" s="80"/>
      <c r="L199" s="47"/>
      <c r="M199" s="81"/>
      <c r="N199" s="54"/>
    </row>
    <row r="200" spans="1:14" s="62" customFormat="1" ht="24.75" customHeight="1">
      <c r="A200" s="76">
        <v>192</v>
      </c>
      <c r="B200" s="77" t="s">
        <v>805</v>
      </c>
      <c r="C200" s="78" t="s">
        <v>806</v>
      </c>
      <c r="D200" s="79">
        <v>1120263307744</v>
      </c>
      <c r="E200" s="80">
        <v>100000000</v>
      </c>
      <c r="F200" s="80">
        <v>46</v>
      </c>
      <c r="G200" s="80">
        <v>3430000</v>
      </c>
      <c r="H200" s="80">
        <f t="shared" si="31"/>
        <v>6068461.538461538</v>
      </c>
      <c r="I200" s="80">
        <f t="shared" si="32"/>
        <v>106068461.53846154</v>
      </c>
      <c r="J200" s="80"/>
      <c r="K200" s="80"/>
      <c r="L200" s="47"/>
      <c r="M200" s="76"/>
      <c r="N200" s="54"/>
    </row>
    <row r="201" spans="1:14" s="62" customFormat="1" ht="24.75" customHeight="1">
      <c r="A201" s="76">
        <v>193</v>
      </c>
      <c r="B201" s="77" t="s">
        <v>807</v>
      </c>
      <c r="C201" s="78" t="s">
        <v>808</v>
      </c>
      <c r="D201" s="79">
        <v>53340826189</v>
      </c>
      <c r="E201" s="80">
        <f>+D201*0.0002</f>
        <v>10668165.2378</v>
      </c>
      <c r="F201" s="80">
        <v>13</v>
      </c>
      <c r="G201" s="80">
        <v>3430000</v>
      </c>
      <c r="H201" s="80">
        <f t="shared" si="31"/>
        <v>1715000</v>
      </c>
      <c r="I201" s="80">
        <f t="shared" si="32"/>
        <v>12383165.2378</v>
      </c>
      <c r="J201" s="80"/>
      <c r="K201" s="80"/>
      <c r="L201" s="47"/>
      <c r="M201" s="81"/>
      <c r="N201" s="54"/>
    </row>
    <row r="202" spans="1:14" s="62" customFormat="1" ht="24.75" customHeight="1">
      <c r="A202" s="76">
        <v>194</v>
      </c>
      <c r="B202" s="77" t="s">
        <v>809</v>
      </c>
      <c r="C202" s="78" t="s">
        <v>810</v>
      </c>
      <c r="D202" s="79">
        <v>106829541832</v>
      </c>
      <c r="E202" s="80">
        <f>+D202*0.0002</f>
        <v>21365908.3664</v>
      </c>
      <c r="F202" s="80">
        <v>26</v>
      </c>
      <c r="G202" s="80">
        <v>3430000</v>
      </c>
      <c r="H202" s="80">
        <f t="shared" si="31"/>
        <v>3430000</v>
      </c>
      <c r="I202" s="80">
        <f t="shared" si="32"/>
        <v>24795908.3664</v>
      </c>
      <c r="J202" s="80"/>
      <c r="K202" s="80"/>
      <c r="L202" s="47"/>
      <c r="M202" s="81"/>
      <c r="N202" s="54"/>
    </row>
    <row r="203" spans="1:14" s="62" customFormat="1" ht="24.75" customHeight="1">
      <c r="A203" s="76">
        <v>195</v>
      </c>
      <c r="B203" s="77" t="s">
        <v>811</v>
      </c>
      <c r="C203" s="78" t="s">
        <v>812</v>
      </c>
      <c r="D203" s="79">
        <v>29589268994</v>
      </c>
      <c r="E203" s="80">
        <f>+D203*0.0002</f>
        <v>5917853.7988</v>
      </c>
      <c r="F203" s="80">
        <v>41</v>
      </c>
      <c r="G203" s="80">
        <v>3430000</v>
      </c>
      <c r="H203" s="80">
        <f t="shared" si="31"/>
        <v>5408846.153846154</v>
      </c>
      <c r="I203" s="80">
        <f t="shared" si="32"/>
        <v>11326699.952646155</v>
      </c>
      <c r="J203" s="80"/>
      <c r="K203" s="80"/>
      <c r="L203" s="47"/>
      <c r="M203" s="76"/>
      <c r="N203" s="54"/>
    </row>
    <row r="204" spans="1:14" s="62" customFormat="1" ht="24.75" customHeight="1">
      <c r="A204" s="76">
        <v>196</v>
      </c>
      <c r="B204" s="77" t="s">
        <v>813</v>
      </c>
      <c r="C204" s="78" t="s">
        <v>242</v>
      </c>
      <c r="D204" s="79">
        <v>168890193409</v>
      </c>
      <c r="E204" s="80">
        <f>+D204*0.0002</f>
        <v>33778038.6818</v>
      </c>
      <c r="F204" s="80">
        <v>1</v>
      </c>
      <c r="G204" s="80">
        <v>3430000</v>
      </c>
      <c r="H204" s="80">
        <f t="shared" si="31"/>
        <v>131923.07692307694</v>
      </c>
      <c r="I204" s="80">
        <f t="shared" si="32"/>
        <v>33909961.75872308</v>
      </c>
      <c r="J204" s="80"/>
      <c r="K204" s="80"/>
      <c r="L204" s="47"/>
      <c r="M204" s="81"/>
      <c r="N204" s="54"/>
    </row>
    <row r="205" spans="1:14" s="62" customFormat="1" ht="24.75" customHeight="1">
      <c r="A205" s="76">
        <v>197</v>
      </c>
      <c r="B205" s="77" t="s">
        <v>567</v>
      </c>
      <c r="C205" s="78" t="s">
        <v>243</v>
      </c>
      <c r="D205" s="79">
        <v>612603476638</v>
      </c>
      <c r="E205" s="80">
        <v>100000000</v>
      </c>
      <c r="F205" s="80">
        <v>400</v>
      </c>
      <c r="G205" s="80">
        <v>3430000</v>
      </c>
      <c r="H205" s="80">
        <f t="shared" si="31"/>
        <v>52769230.76923077</v>
      </c>
      <c r="I205" s="80">
        <f t="shared" si="32"/>
        <v>152769230.76923078</v>
      </c>
      <c r="J205" s="80">
        <v>152769231</v>
      </c>
      <c r="K205" s="80" t="s">
        <v>565</v>
      </c>
      <c r="L205" s="47"/>
      <c r="M205" s="81"/>
      <c r="N205" s="54"/>
    </row>
    <row r="206" spans="1:14" s="62" customFormat="1" ht="31.5">
      <c r="A206" s="76">
        <v>198</v>
      </c>
      <c r="B206" s="77" t="s">
        <v>814</v>
      </c>
      <c r="C206" s="78" t="s">
        <v>815</v>
      </c>
      <c r="D206" s="79">
        <v>92080407548</v>
      </c>
      <c r="E206" s="80">
        <f aca="true" t="shared" si="34" ref="E206:E215">+D206*0.0002</f>
        <v>18416081.509600002</v>
      </c>
      <c r="F206" s="80">
        <v>35</v>
      </c>
      <c r="G206" s="80">
        <v>3430000</v>
      </c>
      <c r="H206" s="80">
        <f t="shared" si="31"/>
        <v>4617307.692307692</v>
      </c>
      <c r="I206" s="80">
        <f t="shared" si="32"/>
        <v>23033389.201907694</v>
      </c>
      <c r="J206" s="80"/>
      <c r="K206" s="80"/>
      <c r="L206" s="47"/>
      <c r="M206" s="81"/>
      <c r="N206" s="54"/>
    </row>
    <row r="207" spans="1:14" s="62" customFormat="1" ht="24.75" customHeight="1">
      <c r="A207" s="76">
        <v>199</v>
      </c>
      <c r="B207" s="77" t="s">
        <v>816</v>
      </c>
      <c r="C207" s="78" t="s">
        <v>242</v>
      </c>
      <c r="D207" s="79">
        <v>156464632710</v>
      </c>
      <c r="E207" s="80">
        <f t="shared" si="34"/>
        <v>31292926.542000003</v>
      </c>
      <c r="F207" s="80">
        <v>47</v>
      </c>
      <c r="G207" s="80">
        <v>3430000</v>
      </c>
      <c r="H207" s="80">
        <f t="shared" si="31"/>
        <v>6200384.615384615</v>
      </c>
      <c r="I207" s="80">
        <f t="shared" si="32"/>
        <v>37493311.15738462</v>
      </c>
      <c r="J207" s="80"/>
      <c r="K207" s="80"/>
      <c r="L207" s="47"/>
      <c r="M207" s="81"/>
      <c r="N207" s="54"/>
    </row>
    <row r="208" spans="1:14" s="62" customFormat="1" ht="24.75" customHeight="1">
      <c r="A208" s="76">
        <v>200</v>
      </c>
      <c r="B208" s="77" t="s">
        <v>817</v>
      </c>
      <c r="C208" s="78" t="s">
        <v>818</v>
      </c>
      <c r="D208" s="79">
        <v>56207759357</v>
      </c>
      <c r="E208" s="80">
        <f t="shared" si="34"/>
        <v>11241551.8714</v>
      </c>
      <c r="F208" s="80">
        <v>68</v>
      </c>
      <c r="G208" s="80">
        <v>3430000</v>
      </c>
      <c r="H208" s="80">
        <f t="shared" si="31"/>
        <v>8970769.23076923</v>
      </c>
      <c r="I208" s="80">
        <f t="shared" si="32"/>
        <v>20212321.10216923</v>
      </c>
      <c r="J208" s="80"/>
      <c r="K208" s="80"/>
      <c r="L208" s="47"/>
      <c r="M208" s="81"/>
      <c r="N208" s="54"/>
    </row>
    <row r="209" spans="1:14" s="62" customFormat="1" ht="24.75" customHeight="1">
      <c r="A209" s="76">
        <v>201</v>
      </c>
      <c r="B209" s="77" t="s">
        <v>819</v>
      </c>
      <c r="C209" s="78" t="s">
        <v>630</v>
      </c>
      <c r="D209" s="79">
        <v>23774660582</v>
      </c>
      <c r="E209" s="80">
        <f t="shared" si="34"/>
        <v>4754932.116400001</v>
      </c>
      <c r="F209" s="80">
        <v>13</v>
      </c>
      <c r="G209" s="80">
        <v>3430000</v>
      </c>
      <c r="H209" s="80">
        <f t="shared" si="31"/>
        <v>1715000</v>
      </c>
      <c r="I209" s="80">
        <f t="shared" si="32"/>
        <v>6469932.116400001</v>
      </c>
      <c r="J209" s="80"/>
      <c r="K209" s="80"/>
      <c r="L209" s="47"/>
      <c r="M209" s="81"/>
      <c r="N209" s="54"/>
    </row>
    <row r="210" spans="1:14" s="62" customFormat="1" ht="24.75" customHeight="1">
      <c r="A210" s="76">
        <v>202</v>
      </c>
      <c r="B210" s="77" t="s">
        <v>820</v>
      </c>
      <c r="C210" s="78" t="s">
        <v>821</v>
      </c>
      <c r="D210" s="79">
        <v>61531138227</v>
      </c>
      <c r="E210" s="80">
        <f t="shared" si="34"/>
        <v>12306227.6454</v>
      </c>
      <c r="F210" s="80">
        <v>38</v>
      </c>
      <c r="G210" s="80">
        <v>3430000</v>
      </c>
      <c r="H210" s="80">
        <f t="shared" si="31"/>
        <v>5013076.923076923</v>
      </c>
      <c r="I210" s="80">
        <f t="shared" si="32"/>
        <v>17319304.568476923</v>
      </c>
      <c r="J210" s="80">
        <v>17319305</v>
      </c>
      <c r="K210" s="80" t="s">
        <v>1674</v>
      </c>
      <c r="L210" s="47"/>
      <c r="M210" s="81"/>
      <c r="N210" s="54"/>
    </row>
    <row r="211" spans="1:14" s="62" customFormat="1" ht="24.75" customHeight="1">
      <c r="A211" s="76">
        <v>203</v>
      </c>
      <c r="B211" s="77" t="s">
        <v>822</v>
      </c>
      <c r="C211" s="78" t="s">
        <v>823</v>
      </c>
      <c r="D211" s="79">
        <v>23913698844</v>
      </c>
      <c r="E211" s="80">
        <f t="shared" si="34"/>
        <v>4782739.768800001</v>
      </c>
      <c r="F211" s="80">
        <v>9</v>
      </c>
      <c r="G211" s="80">
        <v>3430000</v>
      </c>
      <c r="H211" s="80">
        <f t="shared" si="31"/>
        <v>1187307.6923076923</v>
      </c>
      <c r="I211" s="80">
        <f t="shared" si="32"/>
        <v>5970047.461107693</v>
      </c>
      <c r="J211" s="80"/>
      <c r="K211" s="80"/>
      <c r="L211" s="47"/>
      <c r="M211" s="81"/>
      <c r="N211" s="54"/>
    </row>
    <row r="212" spans="1:14" s="62" customFormat="1" ht="24.75" customHeight="1">
      <c r="A212" s="76">
        <v>204</v>
      </c>
      <c r="B212" s="77" t="s">
        <v>824</v>
      </c>
      <c r="C212" s="78" t="s">
        <v>825</v>
      </c>
      <c r="D212" s="79">
        <v>21261390683</v>
      </c>
      <c r="E212" s="80">
        <f t="shared" si="34"/>
        <v>4252278.1366</v>
      </c>
      <c r="F212" s="80">
        <v>4</v>
      </c>
      <c r="G212" s="80">
        <v>3430000</v>
      </c>
      <c r="H212" s="80">
        <f t="shared" si="31"/>
        <v>527692.3076923077</v>
      </c>
      <c r="I212" s="80">
        <f t="shared" si="32"/>
        <v>4779970.444292308</v>
      </c>
      <c r="J212" s="80"/>
      <c r="K212" s="80"/>
      <c r="L212" s="47"/>
      <c r="M212" s="76"/>
      <c r="N212" s="54"/>
    </row>
    <row r="213" spans="1:14" s="62" customFormat="1" ht="24.75" customHeight="1">
      <c r="A213" s="76">
        <v>205</v>
      </c>
      <c r="B213" s="77" t="s">
        <v>826</v>
      </c>
      <c r="C213" s="78" t="s">
        <v>827</v>
      </c>
      <c r="D213" s="79">
        <v>111178946444</v>
      </c>
      <c r="E213" s="80">
        <f t="shared" si="34"/>
        <v>22235789.2888</v>
      </c>
      <c r="F213" s="80">
        <v>12</v>
      </c>
      <c r="G213" s="80">
        <v>3430000</v>
      </c>
      <c r="H213" s="80">
        <f t="shared" si="31"/>
        <v>1583076.923076923</v>
      </c>
      <c r="I213" s="80">
        <f t="shared" si="32"/>
        <v>23818866.211876925</v>
      </c>
      <c r="J213" s="80"/>
      <c r="K213" s="80"/>
      <c r="L213" s="47"/>
      <c r="M213" s="81"/>
      <c r="N213" s="54"/>
    </row>
    <row r="214" spans="1:14" ht="24.75" customHeight="1">
      <c r="A214" s="76">
        <v>206</v>
      </c>
      <c r="B214" s="77" t="s">
        <v>828</v>
      </c>
      <c r="C214" s="78" t="s">
        <v>829</v>
      </c>
      <c r="D214" s="79">
        <v>6487049540</v>
      </c>
      <c r="E214" s="80">
        <f t="shared" si="34"/>
        <v>1297409.908</v>
      </c>
      <c r="F214" s="80">
        <v>25</v>
      </c>
      <c r="G214" s="80">
        <v>3430000</v>
      </c>
      <c r="H214" s="80">
        <f t="shared" si="31"/>
        <v>3298076.923076923</v>
      </c>
      <c r="I214" s="80">
        <f t="shared" si="32"/>
        <v>4595486.831076923</v>
      </c>
      <c r="J214" s="80"/>
      <c r="K214" s="80"/>
      <c r="L214" s="47"/>
      <c r="M214" s="81"/>
      <c r="N214" s="54"/>
    </row>
    <row r="215" spans="1:14" ht="24.75" customHeight="1">
      <c r="A215" s="76">
        <v>207</v>
      </c>
      <c r="B215" s="77" t="s">
        <v>830</v>
      </c>
      <c r="C215" s="78" t="s">
        <v>831</v>
      </c>
      <c r="D215" s="79">
        <v>38612067712</v>
      </c>
      <c r="E215" s="80">
        <f t="shared" si="34"/>
        <v>7722413.542400001</v>
      </c>
      <c r="F215" s="80">
        <v>11</v>
      </c>
      <c r="G215" s="80">
        <v>3430000</v>
      </c>
      <c r="H215" s="80">
        <f t="shared" si="31"/>
        <v>1451153.8461538462</v>
      </c>
      <c r="I215" s="80">
        <f t="shared" si="32"/>
        <v>9173567.388553847</v>
      </c>
      <c r="J215" s="80">
        <v>9173567</v>
      </c>
      <c r="K215" s="80" t="s">
        <v>1638</v>
      </c>
      <c r="L215" s="47"/>
      <c r="M215" s="81"/>
      <c r="N215" s="54"/>
    </row>
    <row r="216" spans="1:13" s="136" customFormat="1" ht="24.75" customHeight="1">
      <c r="A216" s="76">
        <v>208</v>
      </c>
      <c r="B216" s="77" t="s">
        <v>832</v>
      </c>
      <c r="C216" s="78" t="s">
        <v>630</v>
      </c>
      <c r="D216" s="79">
        <v>532645619115</v>
      </c>
      <c r="E216" s="80">
        <v>100000000</v>
      </c>
      <c r="F216" s="80">
        <v>396</v>
      </c>
      <c r="G216" s="80">
        <v>3430000</v>
      </c>
      <c r="H216" s="80">
        <f t="shared" si="31"/>
        <v>52241538.461538464</v>
      </c>
      <c r="I216" s="80">
        <f t="shared" si="32"/>
        <v>152241538.46153846</v>
      </c>
      <c r="J216" s="80"/>
      <c r="K216" s="80"/>
      <c r="L216" s="47"/>
      <c r="M216" s="135"/>
    </row>
    <row r="217" spans="1:14" ht="24.75" customHeight="1">
      <c r="A217" s="76">
        <v>209</v>
      </c>
      <c r="B217" s="77" t="s">
        <v>833</v>
      </c>
      <c r="C217" s="78" t="s">
        <v>239</v>
      </c>
      <c r="D217" s="79">
        <v>2570154488139</v>
      </c>
      <c r="E217" s="80">
        <v>100000000</v>
      </c>
      <c r="F217" s="80">
        <v>810</v>
      </c>
      <c r="G217" s="80">
        <v>3430000</v>
      </c>
      <c r="H217" s="80">
        <f t="shared" si="31"/>
        <v>106857692.3076923</v>
      </c>
      <c r="I217" s="80">
        <f t="shared" si="32"/>
        <v>206857692.3076923</v>
      </c>
      <c r="J217" s="80"/>
      <c r="K217" s="80"/>
      <c r="L217" s="47"/>
      <c r="M217" s="76"/>
      <c r="N217" s="54"/>
    </row>
    <row r="218" spans="1:14" ht="24.75" customHeight="1">
      <c r="A218" s="76">
        <v>210</v>
      </c>
      <c r="B218" s="77" t="s">
        <v>834</v>
      </c>
      <c r="C218" s="78" t="s">
        <v>835</v>
      </c>
      <c r="D218" s="79">
        <v>59611769674</v>
      </c>
      <c r="E218" s="80">
        <f>+D218*0.0002</f>
        <v>11922353.9348</v>
      </c>
      <c r="F218" s="80">
        <v>41</v>
      </c>
      <c r="G218" s="80">
        <v>3070000</v>
      </c>
      <c r="H218" s="80">
        <f t="shared" si="31"/>
        <v>4841153.846153846</v>
      </c>
      <c r="I218" s="80">
        <f t="shared" si="32"/>
        <v>16763507.780953847</v>
      </c>
      <c r="J218" s="80"/>
      <c r="K218" s="80"/>
      <c r="L218" s="47"/>
      <c r="M218" s="76"/>
      <c r="N218" s="54"/>
    </row>
    <row r="219" spans="1:14" ht="24.75" customHeight="1">
      <c r="A219" s="76">
        <v>211</v>
      </c>
      <c r="B219" s="77" t="s">
        <v>593</v>
      </c>
      <c r="C219" s="78" t="s">
        <v>836</v>
      </c>
      <c r="D219" s="79">
        <v>9561792785</v>
      </c>
      <c r="E219" s="80">
        <f>+D219*0.0002</f>
        <v>1912358.557</v>
      </c>
      <c r="F219" s="80">
        <v>6</v>
      </c>
      <c r="G219" s="80">
        <v>3430000</v>
      </c>
      <c r="H219" s="80">
        <f t="shared" si="31"/>
        <v>791538.4615384615</v>
      </c>
      <c r="I219" s="80">
        <f t="shared" si="32"/>
        <v>2703897.0185384615</v>
      </c>
      <c r="J219" s="80">
        <v>2703897</v>
      </c>
      <c r="K219" s="80" t="s">
        <v>591</v>
      </c>
      <c r="L219" s="47"/>
      <c r="M219" s="81"/>
      <c r="N219" s="54"/>
    </row>
    <row r="220" spans="1:14" ht="24.75" customHeight="1">
      <c r="A220" s="76">
        <v>212</v>
      </c>
      <c r="B220" s="77" t="s">
        <v>837</v>
      </c>
      <c r="C220" s="78" t="s">
        <v>838</v>
      </c>
      <c r="D220" s="79">
        <v>315501263777</v>
      </c>
      <c r="E220" s="80">
        <f>+D220*0.0002</f>
        <v>63100252.7554</v>
      </c>
      <c r="F220" s="80">
        <v>30</v>
      </c>
      <c r="G220" s="80">
        <v>3430000</v>
      </c>
      <c r="H220" s="80">
        <f t="shared" si="31"/>
        <v>3957692.3076923075</v>
      </c>
      <c r="I220" s="80">
        <f t="shared" si="32"/>
        <v>67057945.063092306</v>
      </c>
      <c r="J220" s="80"/>
      <c r="K220" s="80"/>
      <c r="L220" s="47"/>
      <c r="M220" s="81"/>
      <c r="N220" s="54"/>
    </row>
    <row r="221" spans="1:14" ht="24.75" customHeight="1">
      <c r="A221" s="76">
        <v>213</v>
      </c>
      <c r="B221" s="77" t="s">
        <v>839</v>
      </c>
      <c r="C221" s="78" t="s">
        <v>840</v>
      </c>
      <c r="D221" s="79">
        <v>16216220738</v>
      </c>
      <c r="E221" s="80">
        <f>+D221*0.0002</f>
        <v>3243244.1476000003</v>
      </c>
      <c r="F221" s="80">
        <v>1</v>
      </c>
      <c r="G221" s="80">
        <v>3430000</v>
      </c>
      <c r="H221" s="80">
        <f t="shared" si="31"/>
        <v>131923.07692307694</v>
      </c>
      <c r="I221" s="80">
        <f t="shared" si="32"/>
        <v>3375167.2245230773</v>
      </c>
      <c r="J221" s="80">
        <v>3375167</v>
      </c>
      <c r="K221" s="80" t="s">
        <v>1656</v>
      </c>
      <c r="L221" s="47"/>
      <c r="M221" s="81"/>
      <c r="N221" s="54"/>
    </row>
    <row r="222" spans="1:14" ht="24.75" customHeight="1">
      <c r="A222" s="76">
        <v>214</v>
      </c>
      <c r="B222" s="77" t="s">
        <v>841</v>
      </c>
      <c r="C222" s="78" t="s">
        <v>842</v>
      </c>
      <c r="D222" s="79">
        <v>41274222259</v>
      </c>
      <c r="E222" s="80">
        <f>+D222*0.0002</f>
        <v>8254844.451800001</v>
      </c>
      <c r="F222" s="80">
        <v>23</v>
      </c>
      <c r="G222" s="80">
        <v>3430000</v>
      </c>
      <c r="H222" s="80">
        <f t="shared" si="31"/>
        <v>3034230.769230769</v>
      </c>
      <c r="I222" s="80">
        <f t="shared" si="32"/>
        <v>11289075.22103077</v>
      </c>
      <c r="J222" s="80"/>
      <c r="K222" s="80"/>
      <c r="L222" s="47"/>
      <c r="M222" s="81"/>
      <c r="N222" s="54"/>
    </row>
    <row r="223" spans="1:14" ht="24.75" customHeight="1">
      <c r="A223" s="76">
        <v>215</v>
      </c>
      <c r="B223" s="77" t="s">
        <v>843</v>
      </c>
      <c r="C223" s="78" t="s">
        <v>844</v>
      </c>
      <c r="D223" s="79">
        <v>1632454932</v>
      </c>
      <c r="E223" s="80">
        <v>500000</v>
      </c>
      <c r="F223" s="80">
        <v>13</v>
      </c>
      <c r="G223" s="80">
        <v>3430000</v>
      </c>
      <c r="H223" s="80">
        <f t="shared" si="31"/>
        <v>1715000</v>
      </c>
      <c r="I223" s="80">
        <f t="shared" si="32"/>
        <v>2215000</v>
      </c>
      <c r="J223" s="80"/>
      <c r="K223" s="80"/>
      <c r="L223" s="47"/>
      <c r="M223" s="81"/>
      <c r="N223" s="54"/>
    </row>
    <row r="224" spans="1:14" ht="24.75" customHeight="1">
      <c r="A224" s="76">
        <v>216</v>
      </c>
      <c r="B224" s="77" t="s">
        <v>845</v>
      </c>
      <c r="C224" s="78" t="s">
        <v>846</v>
      </c>
      <c r="D224" s="79">
        <v>235348958550</v>
      </c>
      <c r="E224" s="80">
        <f>+D224*0.0002</f>
        <v>47069791.71</v>
      </c>
      <c r="F224" s="80">
        <v>492</v>
      </c>
      <c r="G224" s="80">
        <v>3430000</v>
      </c>
      <c r="H224" s="80">
        <f t="shared" si="31"/>
        <v>64906153.84615385</v>
      </c>
      <c r="I224" s="80">
        <f t="shared" si="32"/>
        <v>111975945.55615385</v>
      </c>
      <c r="J224" s="80"/>
      <c r="K224" s="80"/>
      <c r="L224" s="47"/>
      <c r="M224" s="81"/>
      <c r="N224" s="54"/>
    </row>
    <row r="225" spans="1:14" ht="24.75" customHeight="1">
      <c r="A225" s="76">
        <v>217</v>
      </c>
      <c r="B225" s="77" t="s">
        <v>557</v>
      </c>
      <c r="C225" s="78" t="s">
        <v>243</v>
      </c>
      <c r="D225" s="79">
        <v>541045009360</v>
      </c>
      <c r="E225" s="80">
        <v>100000000</v>
      </c>
      <c r="F225" s="80">
        <v>221</v>
      </c>
      <c r="G225" s="80">
        <v>3430000</v>
      </c>
      <c r="H225" s="80">
        <f t="shared" si="31"/>
        <v>29155000</v>
      </c>
      <c r="I225" s="80">
        <f t="shared" si="32"/>
        <v>129155000</v>
      </c>
      <c r="J225" s="80">
        <v>137364002</v>
      </c>
      <c r="K225" s="80" t="s">
        <v>558</v>
      </c>
      <c r="L225" s="47"/>
      <c r="M225" s="76"/>
      <c r="N225" s="54"/>
    </row>
    <row r="226" spans="1:14" ht="24.75" customHeight="1">
      <c r="A226" s="76">
        <v>218</v>
      </c>
      <c r="B226" s="77" t="s">
        <v>847</v>
      </c>
      <c r="C226" s="78" t="s">
        <v>848</v>
      </c>
      <c r="D226" s="79">
        <v>232452966444</v>
      </c>
      <c r="E226" s="80">
        <f aca="true" t="shared" si="35" ref="E226:E235">+D226*0.0002</f>
        <v>46490593.2888</v>
      </c>
      <c r="F226" s="80">
        <v>54</v>
      </c>
      <c r="G226" s="80">
        <v>3430000</v>
      </c>
      <c r="H226" s="80">
        <f t="shared" si="31"/>
        <v>7123846.153846154</v>
      </c>
      <c r="I226" s="80">
        <f t="shared" si="32"/>
        <v>53614439.44264615</v>
      </c>
      <c r="J226" s="80"/>
      <c r="K226" s="80"/>
      <c r="L226" s="47"/>
      <c r="M226" s="81"/>
      <c r="N226" s="54"/>
    </row>
    <row r="227" spans="1:14" ht="24.75" customHeight="1">
      <c r="A227" s="76">
        <v>219</v>
      </c>
      <c r="B227" s="77" t="s">
        <v>849</v>
      </c>
      <c r="C227" s="78" t="s">
        <v>249</v>
      </c>
      <c r="D227" s="79">
        <v>34736992151</v>
      </c>
      <c r="E227" s="80">
        <f t="shared" si="35"/>
        <v>6947398.4302</v>
      </c>
      <c r="F227" s="80">
        <v>51</v>
      </c>
      <c r="G227" s="80">
        <v>3430000</v>
      </c>
      <c r="H227" s="80">
        <f t="shared" si="31"/>
        <v>6728076.923076923</v>
      </c>
      <c r="I227" s="80">
        <f t="shared" si="32"/>
        <v>13675475.353276923</v>
      </c>
      <c r="J227" s="80">
        <v>13675000</v>
      </c>
      <c r="K227" s="80" t="s">
        <v>1627</v>
      </c>
      <c r="L227" s="47"/>
      <c r="M227" s="81"/>
      <c r="N227" s="54"/>
    </row>
    <row r="228" spans="1:14" s="62" customFormat="1" ht="24.75" customHeight="1">
      <c r="A228" s="76">
        <v>220</v>
      </c>
      <c r="B228" s="77" t="s">
        <v>850</v>
      </c>
      <c r="C228" s="78" t="s">
        <v>851</v>
      </c>
      <c r="D228" s="79">
        <v>34227201242</v>
      </c>
      <c r="E228" s="80">
        <f t="shared" si="35"/>
        <v>6845440.2484</v>
      </c>
      <c r="F228" s="80">
        <v>2</v>
      </c>
      <c r="G228" s="80">
        <v>3430000</v>
      </c>
      <c r="H228" s="80">
        <f t="shared" si="31"/>
        <v>263846.1538461539</v>
      </c>
      <c r="I228" s="80">
        <f t="shared" si="32"/>
        <v>7109286.402246154</v>
      </c>
      <c r="J228" s="80"/>
      <c r="K228" s="80"/>
      <c r="L228" s="47"/>
      <c r="M228" s="81"/>
      <c r="N228" s="54"/>
    </row>
    <row r="229" spans="1:14" s="62" customFormat="1" ht="24.75" customHeight="1">
      <c r="A229" s="76">
        <v>221</v>
      </c>
      <c r="B229" s="77" t="s">
        <v>852</v>
      </c>
      <c r="C229" s="78" t="s">
        <v>853</v>
      </c>
      <c r="D229" s="79">
        <v>213578296309</v>
      </c>
      <c r="E229" s="80">
        <f t="shared" si="35"/>
        <v>42715659.2618</v>
      </c>
      <c r="F229" s="80">
        <v>1220</v>
      </c>
      <c r="G229" s="80">
        <v>3070000</v>
      </c>
      <c r="H229" s="80">
        <f t="shared" si="31"/>
        <v>144053846.15384614</v>
      </c>
      <c r="I229" s="80">
        <f t="shared" si="32"/>
        <v>186769505.41564614</v>
      </c>
      <c r="J229" s="80"/>
      <c r="K229" s="80"/>
      <c r="L229" s="47"/>
      <c r="M229" s="81"/>
      <c r="N229" s="54"/>
    </row>
    <row r="230" spans="1:14" s="62" customFormat="1" ht="24.75" customHeight="1">
      <c r="A230" s="76">
        <v>222</v>
      </c>
      <c r="B230" s="77" t="s">
        <v>854</v>
      </c>
      <c r="C230" s="78" t="s">
        <v>249</v>
      </c>
      <c r="D230" s="79">
        <v>55476725020</v>
      </c>
      <c r="E230" s="80">
        <f t="shared" si="35"/>
        <v>11095345.004</v>
      </c>
      <c r="F230" s="80">
        <v>658</v>
      </c>
      <c r="G230" s="80">
        <v>3430000</v>
      </c>
      <c r="H230" s="80">
        <f t="shared" si="31"/>
        <v>86805384.61538461</v>
      </c>
      <c r="I230" s="80">
        <f t="shared" si="32"/>
        <v>97900729.61938462</v>
      </c>
      <c r="J230" s="80"/>
      <c r="K230" s="80"/>
      <c r="L230" s="47"/>
      <c r="M230" s="81"/>
      <c r="N230" s="54"/>
    </row>
    <row r="231" spans="1:14" s="62" customFormat="1" ht="24.75" customHeight="1">
      <c r="A231" s="76">
        <v>223</v>
      </c>
      <c r="B231" s="77" t="s">
        <v>855</v>
      </c>
      <c r="C231" s="78" t="s">
        <v>848</v>
      </c>
      <c r="D231" s="79">
        <v>24359366724</v>
      </c>
      <c r="E231" s="80">
        <f t="shared" si="35"/>
        <v>4871873.3448</v>
      </c>
      <c r="F231" s="80">
        <v>198</v>
      </c>
      <c r="G231" s="80">
        <v>3430000</v>
      </c>
      <c r="H231" s="80">
        <f t="shared" si="31"/>
        <v>26120769.230769232</v>
      </c>
      <c r="I231" s="80">
        <f t="shared" si="32"/>
        <v>30992642.57556923</v>
      </c>
      <c r="J231" s="80"/>
      <c r="K231" s="80"/>
      <c r="L231" s="47"/>
      <c r="M231" s="81"/>
      <c r="N231" s="54"/>
    </row>
    <row r="232" spans="1:14" s="62" customFormat="1" ht="24.75" customHeight="1">
      <c r="A232" s="76">
        <v>224</v>
      </c>
      <c r="B232" s="77" t="s">
        <v>856</v>
      </c>
      <c r="C232" s="78" t="s">
        <v>857</v>
      </c>
      <c r="D232" s="79">
        <v>32976922295</v>
      </c>
      <c r="E232" s="80">
        <f t="shared" si="35"/>
        <v>6595384.459000001</v>
      </c>
      <c r="F232" s="80">
        <v>12</v>
      </c>
      <c r="G232" s="80">
        <v>3430000</v>
      </c>
      <c r="H232" s="80">
        <f t="shared" si="31"/>
        <v>1583076.923076923</v>
      </c>
      <c r="I232" s="80">
        <f t="shared" si="32"/>
        <v>8178461.382076924</v>
      </c>
      <c r="J232" s="80">
        <v>8178461</v>
      </c>
      <c r="K232" s="80" t="s">
        <v>1631</v>
      </c>
      <c r="L232" s="47"/>
      <c r="M232" s="81"/>
      <c r="N232" s="54"/>
    </row>
    <row r="233" spans="1:14" s="62" customFormat="1" ht="24.75" customHeight="1">
      <c r="A233" s="76">
        <v>225</v>
      </c>
      <c r="B233" s="77" t="s">
        <v>858</v>
      </c>
      <c r="C233" s="78" t="s">
        <v>859</v>
      </c>
      <c r="D233" s="79">
        <v>36890815609</v>
      </c>
      <c r="E233" s="80">
        <f t="shared" si="35"/>
        <v>7378163.121800001</v>
      </c>
      <c r="F233" s="80">
        <v>75</v>
      </c>
      <c r="G233" s="80">
        <v>3430000</v>
      </c>
      <c r="H233" s="80">
        <f t="shared" si="31"/>
        <v>9894230.76923077</v>
      </c>
      <c r="I233" s="80">
        <f t="shared" si="32"/>
        <v>17272393.89103077</v>
      </c>
      <c r="J233" s="80"/>
      <c r="K233" s="80"/>
      <c r="L233" s="47"/>
      <c r="M233" s="76"/>
      <c r="N233" s="54"/>
    </row>
    <row r="234" spans="1:14" s="62" customFormat="1" ht="24.75" customHeight="1">
      <c r="A234" s="76">
        <v>226</v>
      </c>
      <c r="B234" s="77" t="s">
        <v>860</v>
      </c>
      <c r="C234" s="78" t="s">
        <v>249</v>
      </c>
      <c r="D234" s="79">
        <v>34006345661</v>
      </c>
      <c r="E234" s="80">
        <f t="shared" si="35"/>
        <v>6801269.1322</v>
      </c>
      <c r="F234" s="80">
        <v>8</v>
      </c>
      <c r="G234" s="80">
        <v>3430000</v>
      </c>
      <c r="H234" s="80">
        <f t="shared" si="31"/>
        <v>1055384.6153846155</v>
      </c>
      <c r="I234" s="80">
        <f t="shared" si="32"/>
        <v>7856653.747584615</v>
      </c>
      <c r="J234" s="80"/>
      <c r="K234" s="80"/>
      <c r="L234" s="47"/>
      <c r="M234" s="81"/>
      <c r="N234" s="54"/>
    </row>
    <row r="235" spans="1:14" s="62" customFormat="1" ht="24.75" customHeight="1">
      <c r="A235" s="76">
        <v>227</v>
      </c>
      <c r="B235" s="77" t="s">
        <v>861</v>
      </c>
      <c r="C235" s="78" t="s">
        <v>862</v>
      </c>
      <c r="D235" s="79">
        <v>153112588753</v>
      </c>
      <c r="E235" s="80">
        <f t="shared" si="35"/>
        <v>30622517.750600003</v>
      </c>
      <c r="F235" s="80">
        <v>66</v>
      </c>
      <c r="G235" s="80">
        <v>3430000</v>
      </c>
      <c r="H235" s="80">
        <f t="shared" si="31"/>
        <v>8706923.076923076</v>
      </c>
      <c r="I235" s="80">
        <f t="shared" si="32"/>
        <v>39329440.82752308</v>
      </c>
      <c r="J235" s="80">
        <v>35000000</v>
      </c>
      <c r="K235" s="80" t="s">
        <v>1659</v>
      </c>
      <c r="L235" s="47"/>
      <c r="M235" s="81"/>
      <c r="N235" s="54"/>
    </row>
    <row r="236" spans="1:14" s="62" customFormat="1" ht="31.5" customHeight="1">
      <c r="A236" s="76">
        <v>228</v>
      </c>
      <c r="B236" s="77" t="s">
        <v>863</v>
      </c>
      <c r="C236" s="78" t="s">
        <v>239</v>
      </c>
      <c r="D236" s="79">
        <v>1571790485181</v>
      </c>
      <c r="E236" s="80">
        <f>100000000/2</f>
        <v>50000000</v>
      </c>
      <c r="F236" s="80">
        <v>614</v>
      </c>
      <c r="G236" s="80">
        <v>3430000</v>
      </c>
      <c r="H236" s="80">
        <f t="shared" si="31"/>
        <v>81000769.23076923</v>
      </c>
      <c r="I236" s="80">
        <f t="shared" si="32"/>
        <v>131000769.23076923</v>
      </c>
      <c r="J236" s="80"/>
      <c r="K236" s="80"/>
      <c r="L236" s="47" t="s">
        <v>312</v>
      </c>
      <c r="M236" s="81"/>
      <c r="N236" s="54"/>
    </row>
    <row r="237" spans="1:14" s="62" customFormat="1" ht="24.75" customHeight="1">
      <c r="A237" s="76">
        <v>229</v>
      </c>
      <c r="B237" s="77" t="s">
        <v>864</v>
      </c>
      <c r="C237" s="78" t="s">
        <v>865</v>
      </c>
      <c r="D237" s="79">
        <v>613849143437</v>
      </c>
      <c r="E237" s="80">
        <v>100000000</v>
      </c>
      <c r="F237" s="80">
        <v>35</v>
      </c>
      <c r="G237" s="80">
        <v>3070000</v>
      </c>
      <c r="H237" s="80">
        <f t="shared" si="31"/>
        <v>4132692.3076923075</v>
      </c>
      <c r="I237" s="80">
        <f t="shared" si="32"/>
        <v>104132692.3076923</v>
      </c>
      <c r="J237" s="80"/>
      <c r="K237" s="80"/>
      <c r="L237" s="47"/>
      <c r="M237" s="81"/>
      <c r="N237" s="54"/>
    </row>
    <row r="238" spans="1:14" s="62" customFormat="1" ht="24.75" customHeight="1">
      <c r="A238" s="76">
        <v>230</v>
      </c>
      <c r="B238" s="77" t="s">
        <v>866</v>
      </c>
      <c r="C238" s="78" t="s">
        <v>235</v>
      </c>
      <c r="D238" s="79">
        <v>164266204956</v>
      </c>
      <c r="E238" s="80">
        <f>+D238*0.0002</f>
        <v>32853240.9912</v>
      </c>
      <c r="F238" s="80">
        <v>451</v>
      </c>
      <c r="G238" s="80">
        <v>3430000</v>
      </c>
      <c r="H238" s="80">
        <f t="shared" si="31"/>
        <v>59497307.692307696</v>
      </c>
      <c r="I238" s="80">
        <f t="shared" si="32"/>
        <v>92350548.6835077</v>
      </c>
      <c r="J238" s="80"/>
      <c r="K238" s="80"/>
      <c r="L238" s="47"/>
      <c r="M238" s="76"/>
      <c r="N238" s="54"/>
    </row>
    <row r="239" spans="1:14" s="62" customFormat="1" ht="24.75" customHeight="1">
      <c r="A239" s="76">
        <v>231</v>
      </c>
      <c r="B239" s="77" t="s">
        <v>867</v>
      </c>
      <c r="C239" s="78" t="s">
        <v>239</v>
      </c>
      <c r="D239" s="79">
        <v>48364804855</v>
      </c>
      <c r="E239" s="80">
        <f>+D239*0.0002</f>
        <v>9672960.971</v>
      </c>
      <c r="F239" s="80">
        <v>49</v>
      </c>
      <c r="G239" s="80">
        <v>3430000</v>
      </c>
      <c r="H239" s="80">
        <f t="shared" si="31"/>
        <v>6464230.769230769</v>
      </c>
      <c r="I239" s="80">
        <f t="shared" si="32"/>
        <v>16137191.740230769</v>
      </c>
      <c r="J239" s="80"/>
      <c r="K239" s="80"/>
      <c r="L239" s="47"/>
      <c r="M239" s="81"/>
      <c r="N239" s="54"/>
    </row>
    <row r="240" spans="1:14" s="62" customFormat="1" ht="24.75" customHeight="1">
      <c r="A240" s="76">
        <v>232</v>
      </c>
      <c r="B240" s="77" t="s">
        <v>868</v>
      </c>
      <c r="C240" s="78" t="s">
        <v>818</v>
      </c>
      <c r="D240" s="79">
        <v>1056666622305</v>
      </c>
      <c r="E240" s="80">
        <v>100000000</v>
      </c>
      <c r="F240" s="80">
        <v>295</v>
      </c>
      <c r="G240" s="80">
        <v>3430000</v>
      </c>
      <c r="H240" s="80">
        <f t="shared" si="31"/>
        <v>38917307.692307696</v>
      </c>
      <c r="I240" s="80">
        <f t="shared" si="32"/>
        <v>138917307.6923077</v>
      </c>
      <c r="J240" s="80">
        <v>142446349</v>
      </c>
      <c r="K240" s="80" t="s">
        <v>503</v>
      </c>
      <c r="L240" s="47"/>
      <c r="M240" s="81"/>
      <c r="N240" s="54"/>
    </row>
    <row r="241" spans="1:14" s="62" customFormat="1" ht="24.75" customHeight="1">
      <c r="A241" s="76">
        <v>233</v>
      </c>
      <c r="B241" s="77" t="s">
        <v>869</v>
      </c>
      <c r="C241" s="78" t="s">
        <v>870</v>
      </c>
      <c r="D241" s="79">
        <v>40102935297</v>
      </c>
      <c r="E241" s="80">
        <f>+D241*0.0002</f>
        <v>8020587.059400001</v>
      </c>
      <c r="F241" s="80">
        <v>29</v>
      </c>
      <c r="G241" s="80">
        <v>3430000</v>
      </c>
      <c r="H241" s="80">
        <f t="shared" si="31"/>
        <v>3825769.230769231</v>
      </c>
      <c r="I241" s="80">
        <f t="shared" si="32"/>
        <v>11846356.290169232</v>
      </c>
      <c r="J241" s="80"/>
      <c r="K241" s="80"/>
      <c r="L241" s="47"/>
      <c r="M241" s="81"/>
      <c r="N241" s="54"/>
    </row>
    <row r="242" spans="1:14" s="62" customFormat="1" ht="24.75" customHeight="1">
      <c r="A242" s="76">
        <v>234</v>
      </c>
      <c r="B242" s="77" t="s">
        <v>871</v>
      </c>
      <c r="C242" s="78" t="s">
        <v>872</v>
      </c>
      <c r="D242" s="79">
        <v>25457592702</v>
      </c>
      <c r="E242" s="80">
        <f>+D242*0.0002</f>
        <v>5091518.5404</v>
      </c>
      <c r="F242" s="80">
        <v>3</v>
      </c>
      <c r="G242" s="80">
        <v>3430000</v>
      </c>
      <c r="H242" s="80">
        <f t="shared" si="31"/>
        <v>395769.23076923075</v>
      </c>
      <c r="I242" s="80">
        <f t="shared" si="32"/>
        <v>5487287.771169231</v>
      </c>
      <c r="J242" s="80"/>
      <c r="K242" s="80"/>
      <c r="L242" s="47"/>
      <c r="M242" s="81"/>
      <c r="N242" s="54"/>
    </row>
    <row r="243" spans="1:14" s="62" customFormat="1" ht="24.75" customHeight="1">
      <c r="A243" s="76">
        <v>235</v>
      </c>
      <c r="B243" s="77" t="s">
        <v>873</v>
      </c>
      <c r="C243" s="78" t="s">
        <v>252</v>
      </c>
      <c r="D243" s="79">
        <v>135481457233</v>
      </c>
      <c r="E243" s="80">
        <f>+D243*0.0002</f>
        <v>27096291.4466</v>
      </c>
      <c r="F243" s="80">
        <v>17</v>
      </c>
      <c r="G243" s="80">
        <v>3430000</v>
      </c>
      <c r="H243" s="80">
        <f t="shared" si="31"/>
        <v>2242692.3076923075</v>
      </c>
      <c r="I243" s="80">
        <f t="shared" si="32"/>
        <v>29338983.75429231</v>
      </c>
      <c r="J243" s="80"/>
      <c r="K243" s="80"/>
      <c r="L243" s="47"/>
      <c r="M243" s="81"/>
      <c r="N243" s="54"/>
    </row>
    <row r="244" spans="1:14" s="62" customFormat="1" ht="24.75" customHeight="1">
      <c r="A244" s="76">
        <v>236</v>
      </c>
      <c r="B244" s="77" t="s">
        <v>874</v>
      </c>
      <c r="C244" s="78" t="s">
        <v>875</v>
      </c>
      <c r="D244" s="79">
        <v>233967231158</v>
      </c>
      <c r="E244" s="80">
        <f>+D244*0.0002</f>
        <v>46793446.2316</v>
      </c>
      <c r="F244" s="80">
        <v>162</v>
      </c>
      <c r="G244" s="80">
        <v>3430000</v>
      </c>
      <c r="H244" s="80">
        <f t="shared" si="31"/>
        <v>21371538.46153846</v>
      </c>
      <c r="I244" s="80">
        <f t="shared" si="32"/>
        <v>68164984.69313847</v>
      </c>
      <c r="J244" s="80"/>
      <c r="K244" s="80"/>
      <c r="L244" s="47"/>
      <c r="M244" s="81"/>
      <c r="N244" s="54"/>
    </row>
    <row r="245" spans="1:14" s="62" customFormat="1" ht="24.75" customHeight="1">
      <c r="A245" s="76">
        <v>237</v>
      </c>
      <c r="B245" s="77" t="s">
        <v>876</v>
      </c>
      <c r="C245" s="78" t="s">
        <v>253</v>
      </c>
      <c r="D245" s="79">
        <v>235377182545</v>
      </c>
      <c r="E245" s="80">
        <f>+D245*0.0002</f>
        <v>47075436.509</v>
      </c>
      <c r="F245" s="80">
        <v>64</v>
      </c>
      <c r="G245" s="80">
        <v>3430000</v>
      </c>
      <c r="H245" s="80">
        <f t="shared" si="31"/>
        <v>8443076.923076924</v>
      </c>
      <c r="I245" s="80">
        <f t="shared" si="32"/>
        <v>55518513.43207693</v>
      </c>
      <c r="J245" s="80"/>
      <c r="K245" s="80"/>
      <c r="L245" s="47"/>
      <c r="M245" s="81"/>
      <c r="N245" s="54"/>
    </row>
    <row r="246" spans="1:14" s="62" customFormat="1" ht="31.5" customHeight="1">
      <c r="A246" s="76">
        <v>238</v>
      </c>
      <c r="B246" s="77" t="s">
        <v>877</v>
      </c>
      <c r="C246" s="78" t="s">
        <v>812</v>
      </c>
      <c r="D246" s="79">
        <v>2055379176934</v>
      </c>
      <c r="E246" s="80">
        <f>100000000/2</f>
        <v>50000000</v>
      </c>
      <c r="F246" s="80">
        <v>413</v>
      </c>
      <c r="G246" s="80">
        <v>3430000</v>
      </c>
      <c r="H246" s="80">
        <f t="shared" si="31"/>
        <v>54484230.76923077</v>
      </c>
      <c r="I246" s="80">
        <f t="shared" si="32"/>
        <v>104484230.76923077</v>
      </c>
      <c r="J246" s="80"/>
      <c r="K246" s="80"/>
      <c r="L246" s="47" t="s">
        <v>312</v>
      </c>
      <c r="M246" s="76"/>
      <c r="N246" s="54"/>
    </row>
    <row r="247" spans="1:14" s="62" customFormat="1" ht="24.75" customHeight="1">
      <c r="A247" s="76">
        <v>239</v>
      </c>
      <c r="B247" s="77" t="s">
        <v>878</v>
      </c>
      <c r="C247" s="78" t="s">
        <v>879</v>
      </c>
      <c r="D247" s="79">
        <v>17004223704</v>
      </c>
      <c r="E247" s="80">
        <f aca="true" t="shared" si="36" ref="E247:E255">+D247*0.0002</f>
        <v>3400844.7408000003</v>
      </c>
      <c r="F247" s="80">
        <v>51</v>
      </c>
      <c r="G247" s="80">
        <v>3430000</v>
      </c>
      <c r="H247" s="80">
        <f t="shared" si="31"/>
        <v>6728076.923076923</v>
      </c>
      <c r="I247" s="80">
        <f t="shared" si="32"/>
        <v>10128921.663876923</v>
      </c>
      <c r="J247" s="80"/>
      <c r="K247" s="80"/>
      <c r="L247" s="47"/>
      <c r="M247" s="81"/>
      <c r="N247" s="54"/>
    </row>
    <row r="248" spans="1:14" s="62" customFormat="1" ht="24.75" customHeight="1">
      <c r="A248" s="76">
        <v>240</v>
      </c>
      <c r="B248" s="77" t="s">
        <v>880</v>
      </c>
      <c r="C248" s="78" t="s">
        <v>881</v>
      </c>
      <c r="D248" s="79">
        <v>42838426248</v>
      </c>
      <c r="E248" s="80">
        <f t="shared" si="36"/>
        <v>8567685.2496</v>
      </c>
      <c r="F248" s="80">
        <v>96</v>
      </c>
      <c r="G248" s="80">
        <v>3070000</v>
      </c>
      <c r="H248" s="80">
        <f t="shared" si="31"/>
        <v>11335384.615384616</v>
      </c>
      <c r="I248" s="80">
        <f t="shared" si="32"/>
        <v>19903069.864984617</v>
      </c>
      <c r="J248" s="80"/>
      <c r="K248" s="80"/>
      <c r="L248" s="47"/>
      <c r="M248" s="81"/>
      <c r="N248" s="54"/>
    </row>
    <row r="249" spans="1:14" s="62" customFormat="1" ht="24.75" customHeight="1">
      <c r="A249" s="76">
        <v>241</v>
      </c>
      <c r="B249" s="77" t="s">
        <v>882</v>
      </c>
      <c r="C249" s="78" t="s">
        <v>242</v>
      </c>
      <c r="D249" s="79">
        <v>18154924344</v>
      </c>
      <c r="E249" s="80">
        <f t="shared" si="36"/>
        <v>3630984.8688000003</v>
      </c>
      <c r="F249" s="80">
        <v>89</v>
      </c>
      <c r="G249" s="80">
        <v>3430000</v>
      </c>
      <c r="H249" s="80">
        <f t="shared" si="31"/>
        <v>11741153.846153846</v>
      </c>
      <c r="I249" s="80">
        <f t="shared" si="32"/>
        <v>15372138.714953847</v>
      </c>
      <c r="J249" s="80">
        <v>15372139</v>
      </c>
      <c r="K249" s="80" t="s">
        <v>1656</v>
      </c>
      <c r="L249" s="47"/>
      <c r="M249" s="76"/>
      <c r="N249" s="54"/>
    </row>
    <row r="250" spans="1:14" s="62" customFormat="1" ht="24.75" customHeight="1">
      <c r="A250" s="76">
        <v>242</v>
      </c>
      <c r="B250" s="77" t="s">
        <v>883</v>
      </c>
      <c r="C250" s="78" t="s">
        <v>879</v>
      </c>
      <c r="D250" s="79">
        <v>22202032924</v>
      </c>
      <c r="E250" s="80">
        <f t="shared" si="36"/>
        <v>4440406.5848</v>
      </c>
      <c r="F250" s="80">
        <v>68</v>
      </c>
      <c r="G250" s="80">
        <v>3430000</v>
      </c>
      <c r="H250" s="80">
        <f t="shared" si="31"/>
        <v>8970769.23076923</v>
      </c>
      <c r="I250" s="80">
        <f t="shared" si="32"/>
        <v>13411175.81556923</v>
      </c>
      <c r="J250" s="80"/>
      <c r="K250" s="80"/>
      <c r="L250" s="47"/>
      <c r="M250" s="81"/>
      <c r="N250" s="54"/>
    </row>
    <row r="251" spans="1:14" s="62" customFormat="1" ht="24.75" customHeight="1">
      <c r="A251" s="76">
        <v>243</v>
      </c>
      <c r="B251" s="77" t="s">
        <v>884</v>
      </c>
      <c r="C251" s="78" t="s">
        <v>885</v>
      </c>
      <c r="D251" s="79">
        <v>232143851859</v>
      </c>
      <c r="E251" s="80">
        <f t="shared" si="36"/>
        <v>46428770.371800005</v>
      </c>
      <c r="F251" s="80">
        <v>8</v>
      </c>
      <c r="G251" s="80">
        <v>3430000</v>
      </c>
      <c r="H251" s="80">
        <f t="shared" si="31"/>
        <v>1055384.6153846155</v>
      </c>
      <c r="I251" s="80">
        <f t="shared" si="32"/>
        <v>47484154.98718462</v>
      </c>
      <c r="J251" s="80"/>
      <c r="K251" s="80"/>
      <c r="L251" s="47"/>
      <c r="M251" s="81"/>
      <c r="N251" s="54"/>
    </row>
    <row r="252" spans="1:14" s="62" customFormat="1" ht="24.75" customHeight="1">
      <c r="A252" s="76">
        <v>244</v>
      </c>
      <c r="B252" s="77" t="s">
        <v>886</v>
      </c>
      <c r="C252" s="78" t="s">
        <v>887</v>
      </c>
      <c r="D252" s="79">
        <v>230483462688</v>
      </c>
      <c r="E252" s="80">
        <f t="shared" si="36"/>
        <v>46096692.5376</v>
      </c>
      <c r="F252" s="80">
        <v>156</v>
      </c>
      <c r="G252" s="80">
        <v>3430000</v>
      </c>
      <c r="H252" s="80">
        <f aca="true" t="shared" si="37" ref="H252:H315">+F252*G252/26</f>
        <v>20580000</v>
      </c>
      <c r="I252" s="80">
        <f aca="true" t="shared" si="38" ref="I252:I315">+E252+H252</f>
        <v>66676692.5376</v>
      </c>
      <c r="J252" s="80"/>
      <c r="K252" s="80"/>
      <c r="L252" s="47"/>
      <c r="M252" s="76"/>
      <c r="N252" s="54"/>
    </row>
    <row r="253" spans="1:14" s="62" customFormat="1" ht="24.75" customHeight="1">
      <c r="A253" s="76">
        <v>245</v>
      </c>
      <c r="B253" s="77" t="s">
        <v>888</v>
      </c>
      <c r="C253" s="78" t="s">
        <v>889</v>
      </c>
      <c r="D253" s="79">
        <v>26558875259</v>
      </c>
      <c r="E253" s="80">
        <f t="shared" si="36"/>
        <v>5311775.0518000005</v>
      </c>
      <c r="F253" s="80">
        <v>2</v>
      </c>
      <c r="G253" s="80">
        <v>3430000</v>
      </c>
      <c r="H253" s="80">
        <f t="shared" si="37"/>
        <v>263846.1538461539</v>
      </c>
      <c r="I253" s="80">
        <f t="shared" si="38"/>
        <v>5575621.2056461545</v>
      </c>
      <c r="J253" s="80"/>
      <c r="K253" s="80"/>
      <c r="L253" s="47"/>
      <c r="M253" s="76"/>
      <c r="N253" s="54"/>
    </row>
    <row r="254" spans="1:14" s="62" customFormat="1" ht="31.5">
      <c r="A254" s="76">
        <v>246</v>
      </c>
      <c r="B254" s="77" t="s">
        <v>890</v>
      </c>
      <c r="C254" s="78" t="s">
        <v>891</v>
      </c>
      <c r="D254" s="79">
        <v>65788951441</v>
      </c>
      <c r="E254" s="80">
        <f t="shared" si="36"/>
        <v>13157790.2882</v>
      </c>
      <c r="F254" s="80">
        <v>29</v>
      </c>
      <c r="G254" s="80">
        <v>3430000</v>
      </c>
      <c r="H254" s="80">
        <f t="shared" si="37"/>
        <v>3825769.230769231</v>
      </c>
      <c r="I254" s="80">
        <f t="shared" si="38"/>
        <v>16983559.51896923</v>
      </c>
      <c r="J254" s="80"/>
      <c r="K254" s="80"/>
      <c r="L254" s="47"/>
      <c r="M254" s="76"/>
      <c r="N254" s="54"/>
    </row>
    <row r="255" spans="1:14" s="62" customFormat="1" ht="24.75" customHeight="1">
      <c r="A255" s="76">
        <v>247</v>
      </c>
      <c r="B255" s="77" t="s">
        <v>892</v>
      </c>
      <c r="C255" s="78" t="s">
        <v>257</v>
      </c>
      <c r="D255" s="79">
        <v>37533554894</v>
      </c>
      <c r="E255" s="80">
        <f t="shared" si="36"/>
        <v>7506710.978800001</v>
      </c>
      <c r="F255" s="80">
        <v>57</v>
      </c>
      <c r="G255" s="80">
        <v>3430000</v>
      </c>
      <c r="H255" s="80">
        <f t="shared" si="37"/>
        <v>7519615.384615385</v>
      </c>
      <c r="I255" s="80">
        <f t="shared" si="38"/>
        <v>15026326.363415387</v>
      </c>
      <c r="J255" s="80"/>
      <c r="K255" s="80"/>
      <c r="L255" s="47"/>
      <c r="M255" s="76"/>
      <c r="N255" s="54"/>
    </row>
    <row r="256" spans="1:14" s="62" customFormat="1" ht="24.75" customHeight="1">
      <c r="A256" s="76">
        <v>248</v>
      </c>
      <c r="B256" s="77" t="s">
        <v>893</v>
      </c>
      <c r="C256" s="78" t="s">
        <v>894</v>
      </c>
      <c r="D256" s="79">
        <v>1001797168680</v>
      </c>
      <c r="E256" s="80">
        <v>100000000</v>
      </c>
      <c r="F256" s="80">
        <v>6</v>
      </c>
      <c r="G256" s="80">
        <v>3430000</v>
      </c>
      <c r="H256" s="80">
        <f t="shared" si="37"/>
        <v>791538.4615384615</v>
      </c>
      <c r="I256" s="80">
        <f t="shared" si="38"/>
        <v>100791538.46153846</v>
      </c>
      <c r="J256" s="80"/>
      <c r="K256" s="80"/>
      <c r="L256" s="47"/>
      <c r="M256" s="81"/>
      <c r="N256" s="54"/>
    </row>
    <row r="257" spans="1:14" s="62" customFormat="1" ht="24.75" customHeight="1">
      <c r="A257" s="76">
        <v>249</v>
      </c>
      <c r="B257" s="77" t="s">
        <v>895</v>
      </c>
      <c r="C257" s="78" t="s">
        <v>630</v>
      </c>
      <c r="D257" s="79">
        <v>15164508362</v>
      </c>
      <c r="E257" s="80">
        <f>+D257*0.0002</f>
        <v>3032901.6724</v>
      </c>
      <c r="F257" s="80">
        <v>43</v>
      </c>
      <c r="G257" s="80">
        <v>3430000</v>
      </c>
      <c r="H257" s="80">
        <f t="shared" si="37"/>
        <v>5672692.307692308</v>
      </c>
      <c r="I257" s="80">
        <f t="shared" si="38"/>
        <v>8705593.980092308</v>
      </c>
      <c r="J257" s="80">
        <v>9760979</v>
      </c>
      <c r="K257" s="80" t="s">
        <v>1638</v>
      </c>
      <c r="L257" s="47"/>
      <c r="M257" s="81"/>
      <c r="N257" s="54"/>
    </row>
    <row r="258" spans="1:14" s="62" customFormat="1" ht="24.75" customHeight="1">
      <c r="A258" s="76">
        <v>250</v>
      </c>
      <c r="B258" s="77" t="s">
        <v>896</v>
      </c>
      <c r="C258" s="78" t="s">
        <v>243</v>
      </c>
      <c r="D258" s="79">
        <v>42130339557</v>
      </c>
      <c r="E258" s="80">
        <f>+D258*0.0002</f>
        <v>8426067.9114</v>
      </c>
      <c r="F258" s="80">
        <v>85</v>
      </c>
      <c r="G258" s="80">
        <v>3430000</v>
      </c>
      <c r="H258" s="80">
        <f t="shared" si="37"/>
        <v>11213461.538461538</v>
      </c>
      <c r="I258" s="80">
        <f t="shared" si="38"/>
        <v>19639529.449861538</v>
      </c>
      <c r="J258" s="80"/>
      <c r="K258" s="80"/>
      <c r="L258" s="47"/>
      <c r="M258" s="81"/>
      <c r="N258" s="54"/>
    </row>
    <row r="259" spans="1:14" s="62" customFormat="1" ht="24.75" customHeight="1">
      <c r="A259" s="76">
        <v>251</v>
      </c>
      <c r="B259" s="77" t="s">
        <v>897</v>
      </c>
      <c r="C259" s="78" t="s">
        <v>898</v>
      </c>
      <c r="D259" s="79">
        <v>81745939408</v>
      </c>
      <c r="E259" s="80">
        <f>+D259*0.0002</f>
        <v>16349187.8816</v>
      </c>
      <c r="F259" s="80">
        <v>14</v>
      </c>
      <c r="G259" s="80">
        <v>3430000</v>
      </c>
      <c r="H259" s="80">
        <f t="shared" si="37"/>
        <v>1846923.076923077</v>
      </c>
      <c r="I259" s="80">
        <f t="shared" si="38"/>
        <v>18196110.958523076</v>
      </c>
      <c r="J259" s="80"/>
      <c r="K259" s="80"/>
      <c r="L259" s="47"/>
      <c r="M259" s="81"/>
      <c r="N259" s="54"/>
    </row>
    <row r="260" spans="1:14" s="62" customFormat="1" ht="24.75" customHeight="1">
      <c r="A260" s="76">
        <v>252</v>
      </c>
      <c r="B260" s="77" t="s">
        <v>899</v>
      </c>
      <c r="C260" s="78" t="s">
        <v>900</v>
      </c>
      <c r="D260" s="79">
        <v>3999393427</v>
      </c>
      <c r="E260" s="80">
        <f>+D260*0.0002</f>
        <v>799878.6854000001</v>
      </c>
      <c r="F260" s="80">
        <v>1</v>
      </c>
      <c r="G260" s="80">
        <v>3430000</v>
      </c>
      <c r="H260" s="80">
        <f t="shared" si="37"/>
        <v>131923.07692307694</v>
      </c>
      <c r="I260" s="80">
        <f t="shared" si="38"/>
        <v>931801.7623230771</v>
      </c>
      <c r="J260" s="80"/>
      <c r="K260" s="80"/>
      <c r="L260" s="47"/>
      <c r="M260" s="81"/>
      <c r="N260" s="54"/>
    </row>
    <row r="261" spans="1:14" s="62" customFormat="1" ht="31.5" customHeight="1">
      <c r="A261" s="76">
        <v>253</v>
      </c>
      <c r="B261" s="77" t="s">
        <v>901</v>
      </c>
      <c r="C261" s="78" t="s">
        <v>902</v>
      </c>
      <c r="D261" s="79">
        <v>156410474312</v>
      </c>
      <c r="E261" s="80">
        <f>+D261*0.0002/2</f>
        <v>15641047.431200001</v>
      </c>
      <c r="F261" s="80">
        <v>24</v>
      </c>
      <c r="G261" s="80">
        <v>3430000</v>
      </c>
      <c r="H261" s="80">
        <f t="shared" si="37"/>
        <v>3166153.846153846</v>
      </c>
      <c r="I261" s="80">
        <f t="shared" si="38"/>
        <v>18807201.277353846</v>
      </c>
      <c r="J261" s="80"/>
      <c r="K261" s="80"/>
      <c r="L261" s="47" t="s">
        <v>312</v>
      </c>
      <c r="M261" s="81"/>
      <c r="N261" s="54"/>
    </row>
    <row r="262" spans="1:14" s="62" customFormat="1" ht="24.75" customHeight="1">
      <c r="A262" s="76">
        <v>254</v>
      </c>
      <c r="B262" s="77" t="s">
        <v>903</v>
      </c>
      <c r="C262" s="78" t="s">
        <v>904</v>
      </c>
      <c r="D262" s="79">
        <v>78614505359</v>
      </c>
      <c r="E262" s="80">
        <f>+D262*0.0002</f>
        <v>15722901.071800001</v>
      </c>
      <c r="F262" s="80">
        <v>3</v>
      </c>
      <c r="G262" s="80">
        <v>3430000</v>
      </c>
      <c r="H262" s="80">
        <f t="shared" si="37"/>
        <v>395769.23076923075</v>
      </c>
      <c r="I262" s="80">
        <f t="shared" si="38"/>
        <v>16118670.302569231</v>
      </c>
      <c r="J262" s="80"/>
      <c r="K262" s="80"/>
      <c r="L262" s="47"/>
      <c r="M262" s="81"/>
      <c r="N262" s="54"/>
    </row>
    <row r="263" spans="1:14" s="62" customFormat="1" ht="24.75" customHeight="1">
      <c r="A263" s="76">
        <v>255</v>
      </c>
      <c r="B263" s="77" t="s">
        <v>905</v>
      </c>
      <c r="C263" s="78" t="s">
        <v>906</v>
      </c>
      <c r="D263" s="79">
        <v>28601758911</v>
      </c>
      <c r="E263" s="80">
        <f>+D263*0.0002</f>
        <v>5720351.7822</v>
      </c>
      <c r="F263" s="80">
        <v>4</v>
      </c>
      <c r="G263" s="80">
        <v>3430000</v>
      </c>
      <c r="H263" s="80">
        <f t="shared" si="37"/>
        <v>527692.3076923077</v>
      </c>
      <c r="I263" s="80">
        <f t="shared" si="38"/>
        <v>6248044.089892308</v>
      </c>
      <c r="J263" s="80"/>
      <c r="K263" s="80"/>
      <c r="L263" s="47"/>
      <c r="M263" s="81"/>
      <c r="N263" s="54"/>
    </row>
    <row r="264" spans="1:14" s="62" customFormat="1" ht="24.75" customHeight="1">
      <c r="A264" s="76">
        <v>256</v>
      </c>
      <c r="B264" s="77" t="s">
        <v>907</v>
      </c>
      <c r="C264" s="78" t="s">
        <v>243</v>
      </c>
      <c r="D264" s="79">
        <v>82837449850</v>
      </c>
      <c r="E264" s="80">
        <f>+D264*0.0002</f>
        <v>16567489.97</v>
      </c>
      <c r="F264" s="80">
        <v>12</v>
      </c>
      <c r="G264" s="80">
        <v>3430000</v>
      </c>
      <c r="H264" s="80">
        <f t="shared" si="37"/>
        <v>1583076.923076923</v>
      </c>
      <c r="I264" s="80">
        <f t="shared" si="38"/>
        <v>18150566.893076923</v>
      </c>
      <c r="J264" s="80"/>
      <c r="K264" s="80"/>
      <c r="L264" s="47"/>
      <c r="M264" s="81"/>
      <c r="N264" s="54"/>
    </row>
    <row r="265" spans="1:14" s="62" customFormat="1" ht="24.75" customHeight="1">
      <c r="A265" s="76">
        <v>257</v>
      </c>
      <c r="B265" s="77" t="s">
        <v>908</v>
      </c>
      <c r="C265" s="78" t="s">
        <v>909</v>
      </c>
      <c r="D265" s="79">
        <v>9665830166</v>
      </c>
      <c r="E265" s="80">
        <f>+D265*0.0002</f>
        <v>1933166.0332000002</v>
      </c>
      <c r="F265" s="80">
        <v>150</v>
      </c>
      <c r="G265" s="80">
        <v>3070000</v>
      </c>
      <c r="H265" s="80">
        <f t="shared" si="37"/>
        <v>17711538.46153846</v>
      </c>
      <c r="I265" s="80">
        <f t="shared" si="38"/>
        <v>19644704.49473846</v>
      </c>
      <c r="J265" s="80"/>
      <c r="K265" s="80"/>
      <c r="L265" s="47"/>
      <c r="M265" s="81"/>
      <c r="N265" s="54"/>
    </row>
    <row r="266" spans="1:14" s="62" customFormat="1" ht="24.75" customHeight="1">
      <c r="A266" s="76">
        <v>258</v>
      </c>
      <c r="B266" s="77" t="s">
        <v>585</v>
      </c>
      <c r="C266" s="78" t="s">
        <v>630</v>
      </c>
      <c r="D266" s="79">
        <v>21940340237</v>
      </c>
      <c r="E266" s="80">
        <f>+D266*0.0002</f>
        <v>4388068.0474000005</v>
      </c>
      <c r="F266" s="80">
        <v>69</v>
      </c>
      <c r="G266" s="80">
        <v>3430000</v>
      </c>
      <c r="H266" s="80">
        <f t="shared" si="37"/>
        <v>9102692.307692308</v>
      </c>
      <c r="I266" s="80">
        <f t="shared" si="38"/>
        <v>13490760.35509231</v>
      </c>
      <c r="J266" s="80">
        <v>13490760</v>
      </c>
      <c r="K266" s="80" t="s">
        <v>584</v>
      </c>
      <c r="L266" s="47"/>
      <c r="M266" s="76"/>
      <c r="N266" s="54"/>
    </row>
    <row r="267" spans="1:14" s="62" customFormat="1" ht="31.5" customHeight="1">
      <c r="A267" s="76">
        <v>259</v>
      </c>
      <c r="B267" s="77" t="s">
        <v>910</v>
      </c>
      <c r="C267" s="78" t="s">
        <v>911</v>
      </c>
      <c r="D267" s="79">
        <v>305651153585</v>
      </c>
      <c r="E267" s="80">
        <f>+D267*0.0002/2</f>
        <v>30565115.3585</v>
      </c>
      <c r="F267" s="80">
        <v>197</v>
      </c>
      <c r="G267" s="80">
        <v>3430000</v>
      </c>
      <c r="H267" s="80">
        <f t="shared" si="37"/>
        <v>25988846.153846152</v>
      </c>
      <c r="I267" s="80">
        <f t="shared" si="38"/>
        <v>56553961.51234615</v>
      </c>
      <c r="J267" s="80"/>
      <c r="K267" s="80"/>
      <c r="L267" s="47" t="s">
        <v>312</v>
      </c>
      <c r="M267" s="81"/>
      <c r="N267" s="54"/>
    </row>
    <row r="268" spans="1:14" s="62" customFormat="1" ht="31.5" customHeight="1">
      <c r="A268" s="76">
        <v>260</v>
      </c>
      <c r="B268" s="77" t="s">
        <v>912</v>
      </c>
      <c r="C268" s="78" t="s">
        <v>259</v>
      </c>
      <c r="D268" s="79">
        <v>1180368976069</v>
      </c>
      <c r="E268" s="80">
        <f>100000000/2</f>
        <v>50000000</v>
      </c>
      <c r="F268" s="80">
        <v>701</v>
      </c>
      <c r="G268" s="80">
        <v>3430000</v>
      </c>
      <c r="H268" s="80">
        <f t="shared" si="37"/>
        <v>92478076.92307693</v>
      </c>
      <c r="I268" s="80">
        <f t="shared" si="38"/>
        <v>142478076.92307693</v>
      </c>
      <c r="J268" s="80"/>
      <c r="K268" s="80"/>
      <c r="L268" s="47" t="s">
        <v>312</v>
      </c>
      <c r="M268" s="81"/>
      <c r="N268" s="54"/>
    </row>
    <row r="269" spans="1:14" s="62" customFormat="1" ht="24.75" customHeight="1">
      <c r="A269" s="76">
        <v>261</v>
      </c>
      <c r="B269" s="77" t="s">
        <v>913</v>
      </c>
      <c r="C269" s="78" t="s">
        <v>235</v>
      </c>
      <c r="D269" s="79">
        <v>8669949569</v>
      </c>
      <c r="E269" s="80">
        <f aca="true" t="shared" si="39" ref="E269:E274">+D269*0.0002</f>
        <v>1733989.9138</v>
      </c>
      <c r="F269" s="80">
        <v>120</v>
      </c>
      <c r="G269" s="80">
        <v>3430000</v>
      </c>
      <c r="H269" s="80">
        <f t="shared" si="37"/>
        <v>15830769.23076923</v>
      </c>
      <c r="I269" s="80">
        <f t="shared" si="38"/>
        <v>17564759.14456923</v>
      </c>
      <c r="J269" s="80">
        <v>16964475</v>
      </c>
      <c r="K269" s="80" t="s">
        <v>490</v>
      </c>
      <c r="L269" s="47"/>
      <c r="M269" s="76"/>
      <c r="N269" s="54"/>
    </row>
    <row r="270" spans="1:14" s="62" customFormat="1" ht="24.75" customHeight="1">
      <c r="A270" s="76">
        <v>262</v>
      </c>
      <c r="B270" s="77" t="s">
        <v>914</v>
      </c>
      <c r="C270" s="78" t="s">
        <v>915</v>
      </c>
      <c r="D270" s="79">
        <v>225618118332</v>
      </c>
      <c r="E270" s="80">
        <f t="shared" si="39"/>
        <v>45123623.6664</v>
      </c>
      <c r="F270" s="80">
        <v>400</v>
      </c>
      <c r="G270" s="80">
        <v>3430000</v>
      </c>
      <c r="H270" s="80">
        <f t="shared" si="37"/>
        <v>52769230.76923077</v>
      </c>
      <c r="I270" s="80">
        <f t="shared" si="38"/>
        <v>97892854.43563077</v>
      </c>
      <c r="J270" s="80"/>
      <c r="K270" s="80"/>
      <c r="L270" s="47"/>
      <c r="M270" s="81"/>
      <c r="N270" s="54"/>
    </row>
    <row r="271" spans="1:14" s="62" customFormat="1" ht="24.75" customHeight="1">
      <c r="A271" s="76">
        <v>263</v>
      </c>
      <c r="B271" s="77" t="s">
        <v>916</v>
      </c>
      <c r="C271" s="78" t="s">
        <v>664</v>
      </c>
      <c r="D271" s="79">
        <v>45889033130</v>
      </c>
      <c r="E271" s="80">
        <f t="shared" si="39"/>
        <v>9177806.626</v>
      </c>
      <c r="F271" s="80">
        <v>20</v>
      </c>
      <c r="G271" s="80">
        <v>3430000</v>
      </c>
      <c r="H271" s="80">
        <f t="shared" si="37"/>
        <v>2638461.5384615385</v>
      </c>
      <c r="I271" s="80">
        <f t="shared" si="38"/>
        <v>11816268.164461538</v>
      </c>
      <c r="J271" s="80"/>
      <c r="K271" s="80"/>
      <c r="L271" s="47"/>
      <c r="M271" s="81"/>
      <c r="N271" s="54"/>
    </row>
    <row r="272" spans="1:14" s="62" customFormat="1" ht="24.75" customHeight="1">
      <c r="A272" s="76">
        <v>264</v>
      </c>
      <c r="B272" s="77" t="s">
        <v>917</v>
      </c>
      <c r="C272" s="78" t="s">
        <v>918</v>
      </c>
      <c r="D272" s="79">
        <v>9246605534</v>
      </c>
      <c r="E272" s="80">
        <f t="shared" si="39"/>
        <v>1849321.1068000002</v>
      </c>
      <c r="F272" s="80">
        <v>3</v>
      </c>
      <c r="G272" s="80">
        <v>3430000</v>
      </c>
      <c r="H272" s="80">
        <f t="shared" si="37"/>
        <v>395769.23076923075</v>
      </c>
      <c r="I272" s="80">
        <f t="shared" si="38"/>
        <v>2245090.337569231</v>
      </c>
      <c r="J272" s="80"/>
      <c r="K272" s="80"/>
      <c r="L272" s="47"/>
      <c r="M272" s="81"/>
      <c r="N272" s="54"/>
    </row>
    <row r="273" spans="1:14" s="62" customFormat="1" ht="24.75" customHeight="1">
      <c r="A273" s="76">
        <v>265</v>
      </c>
      <c r="B273" s="77" t="s">
        <v>919</v>
      </c>
      <c r="C273" s="78" t="s">
        <v>920</v>
      </c>
      <c r="D273" s="79">
        <v>129832335249</v>
      </c>
      <c r="E273" s="80">
        <f t="shared" si="39"/>
        <v>25966467.0498</v>
      </c>
      <c r="F273" s="80">
        <v>5</v>
      </c>
      <c r="G273" s="80">
        <v>3430000</v>
      </c>
      <c r="H273" s="80">
        <f t="shared" si="37"/>
        <v>659615.3846153846</v>
      </c>
      <c r="I273" s="80">
        <f t="shared" si="38"/>
        <v>26626082.434415385</v>
      </c>
      <c r="J273" s="80"/>
      <c r="K273" s="80"/>
      <c r="L273" s="47"/>
      <c r="M273" s="81"/>
      <c r="N273" s="54"/>
    </row>
    <row r="274" spans="1:14" s="62" customFormat="1" ht="24.75" customHeight="1">
      <c r="A274" s="76">
        <v>266</v>
      </c>
      <c r="B274" s="77" t="s">
        <v>921</v>
      </c>
      <c r="C274" s="78" t="s">
        <v>922</v>
      </c>
      <c r="D274" s="79">
        <v>51096087323</v>
      </c>
      <c r="E274" s="80">
        <f t="shared" si="39"/>
        <v>10219217.4646</v>
      </c>
      <c r="F274" s="80">
        <v>32</v>
      </c>
      <c r="G274" s="80">
        <v>3430000</v>
      </c>
      <c r="H274" s="80">
        <f t="shared" si="37"/>
        <v>4221538.461538462</v>
      </c>
      <c r="I274" s="80">
        <f t="shared" si="38"/>
        <v>14440755.926138462</v>
      </c>
      <c r="J274" s="80"/>
      <c r="K274" s="80"/>
      <c r="L274" s="47"/>
      <c r="M274" s="76"/>
      <c r="N274" s="54"/>
    </row>
    <row r="275" spans="1:14" s="62" customFormat="1" ht="24.75" customHeight="1">
      <c r="A275" s="76">
        <v>267</v>
      </c>
      <c r="B275" s="77" t="s">
        <v>923</v>
      </c>
      <c r="C275" s="78" t="s">
        <v>848</v>
      </c>
      <c r="D275" s="79">
        <v>1018510174044</v>
      </c>
      <c r="E275" s="80">
        <v>100000000</v>
      </c>
      <c r="F275" s="80">
        <v>175</v>
      </c>
      <c r="G275" s="80">
        <v>3430000</v>
      </c>
      <c r="H275" s="80">
        <f t="shared" si="37"/>
        <v>23086538.46153846</v>
      </c>
      <c r="I275" s="80">
        <f t="shared" si="38"/>
        <v>123086538.46153846</v>
      </c>
      <c r="J275" s="80"/>
      <c r="K275" s="80"/>
      <c r="L275" s="47"/>
      <c r="M275" s="81"/>
      <c r="N275" s="54"/>
    </row>
    <row r="276" spans="1:14" s="62" customFormat="1" ht="31.5" customHeight="1">
      <c r="A276" s="76">
        <v>268</v>
      </c>
      <c r="B276" s="77" t="s">
        <v>924</v>
      </c>
      <c r="C276" s="78" t="s">
        <v>812</v>
      </c>
      <c r="D276" s="79">
        <v>507679585358</v>
      </c>
      <c r="E276" s="80">
        <f>100000000/2</f>
        <v>50000000</v>
      </c>
      <c r="F276" s="80">
        <v>370</v>
      </c>
      <c r="G276" s="80">
        <v>3430000</v>
      </c>
      <c r="H276" s="80">
        <f t="shared" si="37"/>
        <v>48811538.461538464</v>
      </c>
      <c r="I276" s="80">
        <f t="shared" si="38"/>
        <v>98811538.46153846</v>
      </c>
      <c r="J276" s="80"/>
      <c r="K276" s="80"/>
      <c r="L276" s="47" t="s">
        <v>312</v>
      </c>
      <c r="M276" s="81"/>
      <c r="N276" s="54"/>
    </row>
    <row r="277" spans="1:14" s="62" customFormat="1" ht="24.75" customHeight="1">
      <c r="A277" s="76">
        <v>269</v>
      </c>
      <c r="B277" s="77" t="s">
        <v>599</v>
      </c>
      <c r="C277" s="78" t="s">
        <v>925</v>
      </c>
      <c r="D277" s="79">
        <v>607586409</v>
      </c>
      <c r="E277" s="80">
        <v>500000</v>
      </c>
      <c r="F277" s="80">
        <v>82</v>
      </c>
      <c r="G277" s="80">
        <v>3430000</v>
      </c>
      <c r="H277" s="80">
        <f t="shared" si="37"/>
        <v>10817692.307692308</v>
      </c>
      <c r="I277" s="80">
        <f t="shared" si="38"/>
        <v>11317692.307692308</v>
      </c>
      <c r="J277" s="80">
        <v>11317692</v>
      </c>
      <c r="K277" s="80" t="s">
        <v>598</v>
      </c>
      <c r="L277" s="47"/>
      <c r="M277" s="81"/>
      <c r="N277" s="54"/>
    </row>
    <row r="278" spans="1:14" s="62" customFormat="1" ht="24.75" customHeight="1">
      <c r="A278" s="76">
        <v>270</v>
      </c>
      <c r="B278" s="77" t="s">
        <v>926</v>
      </c>
      <c r="C278" s="78" t="s">
        <v>927</v>
      </c>
      <c r="D278" s="79">
        <v>85406926028</v>
      </c>
      <c r="E278" s="80">
        <f>+D278*0.0002</f>
        <v>17081385.2056</v>
      </c>
      <c r="F278" s="80">
        <v>247</v>
      </c>
      <c r="G278" s="80">
        <v>3430000</v>
      </c>
      <c r="H278" s="80">
        <f t="shared" si="37"/>
        <v>32585000</v>
      </c>
      <c r="I278" s="80">
        <f t="shared" si="38"/>
        <v>49666385.2056</v>
      </c>
      <c r="J278" s="80"/>
      <c r="K278" s="80"/>
      <c r="L278" s="47"/>
      <c r="M278" s="81"/>
      <c r="N278" s="54"/>
    </row>
    <row r="279" spans="1:14" s="62" customFormat="1" ht="24.75" customHeight="1">
      <c r="A279" s="76">
        <v>271</v>
      </c>
      <c r="B279" s="77" t="s">
        <v>928</v>
      </c>
      <c r="C279" s="78" t="s">
        <v>929</v>
      </c>
      <c r="D279" s="79">
        <v>71095494631</v>
      </c>
      <c r="E279" s="80">
        <f>+D279*0.0002</f>
        <v>14219098.9262</v>
      </c>
      <c r="F279" s="80">
        <v>4</v>
      </c>
      <c r="G279" s="80">
        <v>3430000</v>
      </c>
      <c r="H279" s="80">
        <f t="shared" si="37"/>
        <v>527692.3076923077</v>
      </c>
      <c r="I279" s="80">
        <f t="shared" si="38"/>
        <v>14746791.233892309</v>
      </c>
      <c r="J279" s="80"/>
      <c r="K279" s="80"/>
      <c r="L279" s="47"/>
      <c r="M279" s="76"/>
      <c r="N279" s="54"/>
    </row>
    <row r="280" spans="1:14" s="62" customFormat="1" ht="24.75" customHeight="1">
      <c r="A280" s="76">
        <v>272</v>
      </c>
      <c r="B280" s="77" t="s">
        <v>587</v>
      </c>
      <c r="C280" s="78" t="s">
        <v>930</v>
      </c>
      <c r="D280" s="79">
        <v>74739466783</v>
      </c>
      <c r="E280" s="80">
        <f>+D280*0.0002</f>
        <v>14947893.356600001</v>
      </c>
      <c r="F280" s="80">
        <v>92</v>
      </c>
      <c r="G280" s="80">
        <v>3430000</v>
      </c>
      <c r="H280" s="80">
        <f t="shared" si="37"/>
        <v>12136923.076923076</v>
      </c>
      <c r="I280" s="80">
        <f t="shared" si="38"/>
        <v>27084816.433523078</v>
      </c>
      <c r="J280" s="80">
        <v>27084816</v>
      </c>
      <c r="K280" s="80" t="s">
        <v>584</v>
      </c>
      <c r="L280" s="47"/>
      <c r="M280" s="81"/>
      <c r="N280" s="54"/>
    </row>
    <row r="281" spans="1:14" s="62" customFormat="1" ht="24.75" customHeight="1">
      <c r="A281" s="76">
        <v>273</v>
      </c>
      <c r="B281" s="77" t="s">
        <v>931</v>
      </c>
      <c r="C281" s="78" t="s">
        <v>932</v>
      </c>
      <c r="D281" s="79">
        <v>526268677454</v>
      </c>
      <c r="E281" s="80">
        <v>100000000</v>
      </c>
      <c r="F281" s="80">
        <v>14</v>
      </c>
      <c r="G281" s="80">
        <v>3430000</v>
      </c>
      <c r="H281" s="80">
        <f t="shared" si="37"/>
        <v>1846923.076923077</v>
      </c>
      <c r="I281" s="80">
        <f t="shared" si="38"/>
        <v>101846923.07692307</v>
      </c>
      <c r="J281" s="80"/>
      <c r="K281" s="80"/>
      <c r="L281" s="47"/>
      <c r="M281" s="81"/>
      <c r="N281" s="54"/>
    </row>
    <row r="282" spans="1:14" s="62" customFormat="1" ht="24.75" customHeight="1">
      <c r="A282" s="76">
        <v>274</v>
      </c>
      <c r="B282" s="77" t="s">
        <v>933</v>
      </c>
      <c r="C282" s="78" t="s">
        <v>934</v>
      </c>
      <c r="D282" s="79">
        <v>261173758774</v>
      </c>
      <c r="E282" s="80">
        <f aca="true" t="shared" si="40" ref="E282:E301">+D282*0.0002</f>
        <v>52234751.7548</v>
      </c>
      <c r="F282" s="80">
        <v>645</v>
      </c>
      <c r="G282" s="80">
        <v>3070000</v>
      </c>
      <c r="H282" s="80">
        <f t="shared" si="37"/>
        <v>76159615.38461539</v>
      </c>
      <c r="I282" s="80">
        <f t="shared" si="38"/>
        <v>128394367.13941538</v>
      </c>
      <c r="J282" s="80"/>
      <c r="K282" s="80"/>
      <c r="L282" s="47"/>
      <c r="M282" s="81"/>
      <c r="N282" s="54"/>
    </row>
    <row r="283" spans="1:14" s="62" customFormat="1" ht="24.75" customHeight="1">
      <c r="A283" s="76">
        <v>275</v>
      </c>
      <c r="B283" s="77" t="s">
        <v>935</v>
      </c>
      <c r="C283" s="78" t="s">
        <v>812</v>
      </c>
      <c r="D283" s="79">
        <v>46625213012</v>
      </c>
      <c r="E283" s="80">
        <f t="shared" si="40"/>
        <v>9325042.602400001</v>
      </c>
      <c r="F283" s="80">
        <v>102</v>
      </c>
      <c r="G283" s="80">
        <v>3430000</v>
      </c>
      <c r="H283" s="80">
        <f t="shared" si="37"/>
        <v>13456153.846153846</v>
      </c>
      <c r="I283" s="80">
        <f t="shared" si="38"/>
        <v>22781196.448553845</v>
      </c>
      <c r="J283" s="80"/>
      <c r="K283" s="80"/>
      <c r="L283" s="47"/>
      <c r="M283" s="81"/>
      <c r="N283" s="54"/>
    </row>
    <row r="284" spans="1:14" s="62" customFormat="1" ht="24.75" customHeight="1">
      <c r="A284" s="76">
        <v>276</v>
      </c>
      <c r="B284" s="77" t="s">
        <v>936</v>
      </c>
      <c r="C284" s="78" t="s">
        <v>257</v>
      </c>
      <c r="D284" s="79">
        <v>224992156678</v>
      </c>
      <c r="E284" s="80">
        <f t="shared" si="40"/>
        <v>44998431.3356</v>
      </c>
      <c r="F284" s="80">
        <v>392</v>
      </c>
      <c r="G284" s="80">
        <v>3430000</v>
      </c>
      <c r="H284" s="80">
        <f t="shared" si="37"/>
        <v>51713846.15384615</v>
      </c>
      <c r="I284" s="80">
        <f t="shared" si="38"/>
        <v>96712277.48944616</v>
      </c>
      <c r="J284" s="80"/>
      <c r="K284" s="80"/>
      <c r="L284" s="47"/>
      <c r="M284" s="81"/>
      <c r="N284" s="54"/>
    </row>
    <row r="285" spans="1:14" s="62" customFormat="1" ht="24.75" customHeight="1">
      <c r="A285" s="76">
        <v>277</v>
      </c>
      <c r="B285" s="77" t="s">
        <v>937</v>
      </c>
      <c r="C285" s="78" t="s">
        <v>812</v>
      </c>
      <c r="D285" s="79">
        <v>91577368894</v>
      </c>
      <c r="E285" s="80">
        <f t="shared" si="40"/>
        <v>18315473.7788</v>
      </c>
      <c r="F285" s="80">
        <v>1</v>
      </c>
      <c r="G285" s="80">
        <v>3430000</v>
      </c>
      <c r="H285" s="80">
        <f t="shared" si="37"/>
        <v>131923.07692307694</v>
      </c>
      <c r="I285" s="80">
        <f t="shared" si="38"/>
        <v>18447396.855723076</v>
      </c>
      <c r="J285" s="80"/>
      <c r="K285" s="80"/>
      <c r="L285" s="47"/>
      <c r="M285" s="81"/>
      <c r="N285" s="54"/>
    </row>
    <row r="286" spans="1:14" s="62" customFormat="1" ht="31.5">
      <c r="A286" s="76">
        <v>278</v>
      </c>
      <c r="B286" s="77" t="s">
        <v>938</v>
      </c>
      <c r="C286" s="78" t="s">
        <v>939</v>
      </c>
      <c r="D286" s="79">
        <v>35648891020</v>
      </c>
      <c r="E286" s="80">
        <f t="shared" si="40"/>
        <v>7129778.204</v>
      </c>
      <c r="F286" s="80">
        <v>50</v>
      </c>
      <c r="G286" s="80">
        <v>3430000</v>
      </c>
      <c r="H286" s="80">
        <f t="shared" si="37"/>
        <v>6596153.846153846</v>
      </c>
      <c r="I286" s="80">
        <f t="shared" si="38"/>
        <v>13725932.050153846</v>
      </c>
      <c r="J286" s="80"/>
      <c r="K286" s="80"/>
      <c r="L286" s="47"/>
      <c r="M286" s="81"/>
      <c r="N286" s="54"/>
    </row>
    <row r="287" spans="1:14" s="62" customFormat="1" ht="24.75" customHeight="1">
      <c r="A287" s="76">
        <v>279</v>
      </c>
      <c r="B287" s="77" t="s">
        <v>940</v>
      </c>
      <c r="C287" s="78" t="s">
        <v>239</v>
      </c>
      <c r="D287" s="79">
        <v>72868496504</v>
      </c>
      <c r="E287" s="80">
        <f t="shared" si="40"/>
        <v>14573699.300800001</v>
      </c>
      <c r="F287" s="80">
        <v>15</v>
      </c>
      <c r="G287" s="80">
        <v>3430000</v>
      </c>
      <c r="H287" s="80">
        <f t="shared" si="37"/>
        <v>1978846.1538461538</v>
      </c>
      <c r="I287" s="80">
        <f t="shared" si="38"/>
        <v>16552545.454646155</v>
      </c>
      <c r="J287" s="80"/>
      <c r="K287" s="80"/>
      <c r="L287" s="47"/>
      <c r="M287" s="81"/>
      <c r="N287" s="54"/>
    </row>
    <row r="288" spans="1:14" s="62" customFormat="1" ht="24.75" customHeight="1">
      <c r="A288" s="76">
        <v>280</v>
      </c>
      <c r="B288" s="77" t="s">
        <v>941</v>
      </c>
      <c r="C288" s="78" t="s">
        <v>235</v>
      </c>
      <c r="D288" s="79">
        <v>103133022764</v>
      </c>
      <c r="E288" s="80">
        <f t="shared" si="40"/>
        <v>20626604.5528</v>
      </c>
      <c r="F288" s="80">
        <v>39</v>
      </c>
      <c r="G288" s="80">
        <v>3430000</v>
      </c>
      <c r="H288" s="80">
        <f t="shared" si="37"/>
        <v>5145000</v>
      </c>
      <c r="I288" s="80">
        <f t="shared" si="38"/>
        <v>25771604.5528</v>
      </c>
      <c r="J288" s="80"/>
      <c r="K288" s="80"/>
      <c r="L288" s="47"/>
      <c r="M288" s="76"/>
      <c r="N288" s="54"/>
    </row>
    <row r="289" spans="1:14" s="62" customFormat="1" ht="24.75" customHeight="1">
      <c r="A289" s="76">
        <v>281</v>
      </c>
      <c r="B289" s="77" t="s">
        <v>942</v>
      </c>
      <c r="C289" s="78" t="s">
        <v>236</v>
      </c>
      <c r="D289" s="79">
        <v>270448429513</v>
      </c>
      <c r="E289" s="80">
        <f t="shared" si="40"/>
        <v>54089685.902600005</v>
      </c>
      <c r="F289" s="80">
        <v>102</v>
      </c>
      <c r="G289" s="80">
        <v>3430000</v>
      </c>
      <c r="H289" s="80">
        <f t="shared" si="37"/>
        <v>13456153.846153846</v>
      </c>
      <c r="I289" s="80">
        <f t="shared" si="38"/>
        <v>67545839.74875385</v>
      </c>
      <c r="J289" s="80"/>
      <c r="K289" s="80"/>
      <c r="L289" s="47"/>
      <c r="M289" s="76"/>
      <c r="N289" s="54"/>
    </row>
    <row r="290" spans="1:14" s="62" customFormat="1" ht="24.75" customHeight="1">
      <c r="A290" s="76">
        <v>282</v>
      </c>
      <c r="B290" s="77" t="s">
        <v>943</v>
      </c>
      <c r="C290" s="78" t="s">
        <v>268</v>
      </c>
      <c r="D290" s="79">
        <v>266146559820</v>
      </c>
      <c r="E290" s="80">
        <f t="shared" si="40"/>
        <v>53229311.964</v>
      </c>
      <c r="F290" s="80">
        <v>85</v>
      </c>
      <c r="G290" s="80">
        <v>3430000</v>
      </c>
      <c r="H290" s="80">
        <f t="shared" si="37"/>
        <v>11213461.538461538</v>
      </c>
      <c r="I290" s="80">
        <f t="shared" si="38"/>
        <v>64442773.50246154</v>
      </c>
      <c r="J290" s="80"/>
      <c r="K290" s="80"/>
      <c r="L290" s="47"/>
      <c r="M290" s="81"/>
      <c r="N290" s="54"/>
    </row>
    <row r="291" spans="1:14" s="62" customFormat="1" ht="24.75" customHeight="1">
      <c r="A291" s="76">
        <v>283</v>
      </c>
      <c r="B291" s="77" t="s">
        <v>944</v>
      </c>
      <c r="C291" s="78" t="s">
        <v>945</v>
      </c>
      <c r="D291" s="79">
        <v>24027960035</v>
      </c>
      <c r="E291" s="80">
        <f t="shared" si="40"/>
        <v>4805592.007</v>
      </c>
      <c r="F291" s="80">
        <v>204</v>
      </c>
      <c r="G291" s="80">
        <v>3430000</v>
      </c>
      <c r="H291" s="80">
        <f t="shared" si="37"/>
        <v>26912307.692307692</v>
      </c>
      <c r="I291" s="80">
        <f t="shared" si="38"/>
        <v>31717899.69930769</v>
      </c>
      <c r="J291" s="80">
        <v>29955000</v>
      </c>
      <c r="K291" s="80" t="s">
        <v>508</v>
      </c>
      <c r="L291" s="47"/>
      <c r="M291" s="81"/>
      <c r="N291" s="54"/>
    </row>
    <row r="292" spans="1:14" s="62" customFormat="1" ht="24.75" customHeight="1">
      <c r="A292" s="76">
        <v>284</v>
      </c>
      <c r="B292" s="77" t="s">
        <v>946</v>
      </c>
      <c r="C292" s="78" t="s">
        <v>947</v>
      </c>
      <c r="D292" s="79">
        <v>34287042872</v>
      </c>
      <c r="E292" s="80">
        <f t="shared" si="40"/>
        <v>6857408.5744</v>
      </c>
      <c r="F292" s="80">
        <v>237</v>
      </c>
      <c r="G292" s="80">
        <v>3430000</v>
      </c>
      <c r="H292" s="80">
        <f t="shared" si="37"/>
        <v>31265769.230769232</v>
      </c>
      <c r="I292" s="80">
        <f t="shared" si="38"/>
        <v>38123177.80516923</v>
      </c>
      <c r="J292" s="80"/>
      <c r="K292" s="80"/>
      <c r="L292" s="47"/>
      <c r="M292" s="81"/>
      <c r="N292" s="54"/>
    </row>
    <row r="293" spans="1:14" s="62" customFormat="1" ht="24.75" customHeight="1">
      <c r="A293" s="76">
        <v>285</v>
      </c>
      <c r="B293" s="77" t="s">
        <v>948</v>
      </c>
      <c r="C293" s="78" t="s">
        <v>949</v>
      </c>
      <c r="D293" s="79">
        <v>430393109576</v>
      </c>
      <c r="E293" s="80">
        <f t="shared" si="40"/>
        <v>86078621.91520001</v>
      </c>
      <c r="F293" s="80">
        <v>20</v>
      </c>
      <c r="G293" s="80">
        <v>3430000</v>
      </c>
      <c r="H293" s="80">
        <f t="shared" si="37"/>
        <v>2638461.5384615385</v>
      </c>
      <c r="I293" s="80">
        <f t="shared" si="38"/>
        <v>88717083.45366155</v>
      </c>
      <c r="J293" s="80"/>
      <c r="K293" s="80"/>
      <c r="L293" s="47"/>
      <c r="M293" s="81"/>
      <c r="N293" s="54"/>
    </row>
    <row r="294" spans="1:14" s="62" customFormat="1" ht="31.5">
      <c r="A294" s="76">
        <v>286</v>
      </c>
      <c r="B294" s="77" t="s">
        <v>950</v>
      </c>
      <c r="C294" s="78" t="s">
        <v>951</v>
      </c>
      <c r="D294" s="79">
        <v>385181565918</v>
      </c>
      <c r="E294" s="80">
        <f t="shared" si="40"/>
        <v>77036313.18360001</v>
      </c>
      <c r="F294" s="80">
        <v>4</v>
      </c>
      <c r="G294" s="80">
        <v>3070000</v>
      </c>
      <c r="H294" s="80">
        <f t="shared" si="37"/>
        <v>472307.6923076923</v>
      </c>
      <c r="I294" s="80">
        <f t="shared" si="38"/>
        <v>77508620.8759077</v>
      </c>
      <c r="J294" s="80"/>
      <c r="K294" s="80"/>
      <c r="L294" s="47"/>
      <c r="M294" s="76"/>
      <c r="N294" s="54"/>
    </row>
    <row r="295" spans="1:14" s="62" customFormat="1" ht="24.75" customHeight="1">
      <c r="A295" s="76">
        <v>287</v>
      </c>
      <c r="B295" s="77" t="s">
        <v>952</v>
      </c>
      <c r="C295" s="78" t="s">
        <v>848</v>
      </c>
      <c r="D295" s="79">
        <v>186578339353</v>
      </c>
      <c r="E295" s="80">
        <f t="shared" si="40"/>
        <v>37315667.8706</v>
      </c>
      <c r="F295" s="80">
        <v>13</v>
      </c>
      <c r="G295" s="80">
        <v>3430000</v>
      </c>
      <c r="H295" s="80">
        <f t="shared" si="37"/>
        <v>1715000</v>
      </c>
      <c r="I295" s="80">
        <f t="shared" si="38"/>
        <v>39030667.8706</v>
      </c>
      <c r="J295" s="80"/>
      <c r="K295" s="80"/>
      <c r="L295" s="47"/>
      <c r="M295" s="81"/>
      <c r="N295" s="54"/>
    </row>
    <row r="296" spans="1:14" s="62" customFormat="1" ht="24.75" customHeight="1">
      <c r="A296" s="76">
        <v>288</v>
      </c>
      <c r="B296" s="77" t="s">
        <v>953</v>
      </c>
      <c r="C296" s="78" t="s">
        <v>651</v>
      </c>
      <c r="D296" s="79">
        <v>100176443829</v>
      </c>
      <c r="E296" s="80">
        <f t="shared" si="40"/>
        <v>20035288.7658</v>
      </c>
      <c r="F296" s="80">
        <v>14</v>
      </c>
      <c r="G296" s="80">
        <v>3430000</v>
      </c>
      <c r="H296" s="80">
        <f t="shared" si="37"/>
        <v>1846923.076923077</v>
      </c>
      <c r="I296" s="80">
        <f t="shared" si="38"/>
        <v>21882211.842723075</v>
      </c>
      <c r="J296" s="80"/>
      <c r="K296" s="80"/>
      <c r="L296" s="47"/>
      <c r="M296" s="81"/>
      <c r="N296" s="54"/>
    </row>
    <row r="297" spans="1:14" s="62" customFormat="1" ht="31.5">
      <c r="A297" s="76">
        <v>289</v>
      </c>
      <c r="B297" s="77" t="s">
        <v>954</v>
      </c>
      <c r="C297" s="78" t="s">
        <v>955</v>
      </c>
      <c r="D297" s="79">
        <v>6759775483</v>
      </c>
      <c r="E297" s="80">
        <f t="shared" si="40"/>
        <v>1351955.0966</v>
      </c>
      <c r="F297" s="80">
        <v>24</v>
      </c>
      <c r="G297" s="80">
        <v>3430000</v>
      </c>
      <c r="H297" s="80">
        <f t="shared" si="37"/>
        <v>3166153.846153846</v>
      </c>
      <c r="I297" s="80">
        <f t="shared" si="38"/>
        <v>4518108.942753846</v>
      </c>
      <c r="J297" s="80"/>
      <c r="K297" s="80"/>
      <c r="L297" s="47"/>
      <c r="M297" s="81"/>
      <c r="N297" s="54"/>
    </row>
    <row r="298" spans="1:14" s="62" customFormat="1" ht="24.75" customHeight="1">
      <c r="A298" s="76">
        <v>290</v>
      </c>
      <c r="B298" s="77" t="s">
        <v>572</v>
      </c>
      <c r="C298" s="78" t="s">
        <v>956</v>
      </c>
      <c r="D298" s="79">
        <v>10093678323</v>
      </c>
      <c r="E298" s="80">
        <f t="shared" si="40"/>
        <v>2018735.6646</v>
      </c>
      <c r="F298" s="80">
        <v>5</v>
      </c>
      <c r="G298" s="80">
        <v>3430000</v>
      </c>
      <c r="H298" s="80">
        <f t="shared" si="37"/>
        <v>659615.3846153846</v>
      </c>
      <c r="I298" s="80">
        <f t="shared" si="38"/>
        <v>2678351.0492153848</v>
      </c>
      <c r="J298" s="80">
        <v>2678351</v>
      </c>
      <c r="K298" s="80" t="s">
        <v>570</v>
      </c>
      <c r="L298" s="47"/>
      <c r="M298" s="81"/>
      <c r="N298" s="54"/>
    </row>
    <row r="299" spans="1:14" s="62" customFormat="1" ht="24.75" customHeight="1">
      <c r="A299" s="76">
        <v>291</v>
      </c>
      <c r="B299" s="77" t="s">
        <v>957</v>
      </c>
      <c r="C299" s="78" t="s">
        <v>958</v>
      </c>
      <c r="D299" s="79">
        <v>9955122525</v>
      </c>
      <c r="E299" s="80">
        <f t="shared" si="40"/>
        <v>1991024.5050000001</v>
      </c>
      <c r="F299" s="80">
        <v>4</v>
      </c>
      <c r="G299" s="80">
        <v>3430000</v>
      </c>
      <c r="H299" s="80">
        <f t="shared" si="37"/>
        <v>527692.3076923077</v>
      </c>
      <c r="I299" s="80">
        <f t="shared" si="38"/>
        <v>2518716.812692308</v>
      </c>
      <c r="J299" s="80"/>
      <c r="K299" s="80"/>
      <c r="L299" s="47"/>
      <c r="M299" s="76"/>
      <c r="N299" s="54"/>
    </row>
    <row r="300" spans="1:14" s="62" customFormat="1" ht="24.75" customHeight="1">
      <c r="A300" s="76">
        <v>292</v>
      </c>
      <c r="B300" s="77" t="s">
        <v>959</v>
      </c>
      <c r="C300" s="78" t="s">
        <v>273</v>
      </c>
      <c r="D300" s="79">
        <v>17218364490</v>
      </c>
      <c r="E300" s="80">
        <f t="shared" si="40"/>
        <v>3443672.898</v>
      </c>
      <c r="F300" s="80">
        <v>21</v>
      </c>
      <c r="G300" s="80">
        <v>3430000</v>
      </c>
      <c r="H300" s="80">
        <f t="shared" si="37"/>
        <v>2770384.6153846155</v>
      </c>
      <c r="I300" s="80">
        <f t="shared" si="38"/>
        <v>6214057.513384616</v>
      </c>
      <c r="J300" s="80"/>
      <c r="K300" s="80"/>
      <c r="L300" s="47"/>
      <c r="M300" s="81"/>
      <c r="N300" s="54"/>
    </row>
    <row r="301" spans="1:14" s="62" customFormat="1" ht="24.75" customHeight="1">
      <c r="A301" s="76">
        <v>293</v>
      </c>
      <c r="B301" s="77" t="s">
        <v>960</v>
      </c>
      <c r="C301" s="78" t="s">
        <v>274</v>
      </c>
      <c r="D301" s="79">
        <v>5605848078</v>
      </c>
      <c r="E301" s="80">
        <f t="shared" si="40"/>
        <v>1121169.6156000001</v>
      </c>
      <c r="F301" s="80">
        <v>80</v>
      </c>
      <c r="G301" s="80">
        <v>3430000</v>
      </c>
      <c r="H301" s="80">
        <f t="shared" si="37"/>
        <v>10553846.153846154</v>
      </c>
      <c r="I301" s="80">
        <f t="shared" si="38"/>
        <v>11675015.769446153</v>
      </c>
      <c r="J301" s="80">
        <v>12077000</v>
      </c>
      <c r="K301" s="80" t="s">
        <v>1649</v>
      </c>
      <c r="L301" s="47"/>
      <c r="M301" s="81"/>
      <c r="N301" s="54"/>
    </row>
    <row r="302" spans="1:14" s="62" customFormat="1" ht="31.5">
      <c r="A302" s="76">
        <v>294</v>
      </c>
      <c r="B302" s="77" t="s">
        <v>961</v>
      </c>
      <c r="C302" s="78" t="s">
        <v>962</v>
      </c>
      <c r="D302" s="79">
        <v>2255402300130</v>
      </c>
      <c r="E302" s="80">
        <v>100000000</v>
      </c>
      <c r="F302" s="80">
        <v>4011</v>
      </c>
      <c r="G302" s="80">
        <v>3430000</v>
      </c>
      <c r="H302" s="80">
        <f t="shared" si="37"/>
        <v>529143461.53846157</v>
      </c>
      <c r="I302" s="80">
        <f t="shared" si="38"/>
        <v>629143461.5384616</v>
      </c>
      <c r="J302" s="80">
        <f>524927000+100000000</f>
        <v>624927000</v>
      </c>
      <c r="K302" s="79" t="s">
        <v>1658</v>
      </c>
      <c r="L302" s="47"/>
      <c r="M302" s="81"/>
      <c r="N302" s="54"/>
    </row>
    <row r="303" spans="1:14" s="62" customFormat="1" ht="24.75" customHeight="1">
      <c r="A303" s="76">
        <v>295</v>
      </c>
      <c r="B303" s="77" t="s">
        <v>963</v>
      </c>
      <c r="C303" s="78" t="s">
        <v>249</v>
      </c>
      <c r="D303" s="79">
        <v>158364027343</v>
      </c>
      <c r="E303" s="80">
        <f aca="true" t="shared" si="41" ref="E303:E309">+D303*0.0002</f>
        <v>31672805.4686</v>
      </c>
      <c r="F303" s="80">
        <v>6</v>
      </c>
      <c r="G303" s="80">
        <v>3430000</v>
      </c>
      <c r="H303" s="80">
        <f t="shared" si="37"/>
        <v>791538.4615384615</v>
      </c>
      <c r="I303" s="80">
        <f t="shared" si="38"/>
        <v>32464343.93013846</v>
      </c>
      <c r="J303" s="80"/>
      <c r="K303" s="80"/>
      <c r="L303" s="47"/>
      <c r="M303" s="81"/>
      <c r="N303" s="54"/>
    </row>
    <row r="304" spans="1:14" s="62" customFormat="1" ht="24.75" customHeight="1">
      <c r="A304" s="76">
        <v>296</v>
      </c>
      <c r="B304" s="77" t="s">
        <v>964</v>
      </c>
      <c r="C304" s="78" t="s">
        <v>955</v>
      </c>
      <c r="D304" s="79">
        <v>94301439775</v>
      </c>
      <c r="E304" s="80">
        <f t="shared" si="41"/>
        <v>18860287.955000002</v>
      </c>
      <c r="F304" s="80">
        <v>90</v>
      </c>
      <c r="G304" s="80">
        <v>3430000</v>
      </c>
      <c r="H304" s="80">
        <f t="shared" si="37"/>
        <v>11873076.923076924</v>
      </c>
      <c r="I304" s="80">
        <f t="shared" si="38"/>
        <v>30733364.878076926</v>
      </c>
      <c r="J304" s="80"/>
      <c r="K304" s="80"/>
      <c r="L304" s="47"/>
      <c r="M304" s="76"/>
      <c r="N304" s="54"/>
    </row>
    <row r="305" spans="1:14" s="62" customFormat="1" ht="24.75" customHeight="1">
      <c r="A305" s="76">
        <v>297</v>
      </c>
      <c r="B305" s="77" t="s">
        <v>965</v>
      </c>
      <c r="C305" s="78" t="s">
        <v>966</v>
      </c>
      <c r="D305" s="79">
        <v>145278515888</v>
      </c>
      <c r="E305" s="80">
        <f t="shared" si="41"/>
        <v>29055703.1776</v>
      </c>
      <c r="F305" s="80">
        <v>69</v>
      </c>
      <c r="G305" s="80">
        <v>3070000</v>
      </c>
      <c r="H305" s="80">
        <f t="shared" si="37"/>
        <v>8147307.692307692</v>
      </c>
      <c r="I305" s="80">
        <f t="shared" si="38"/>
        <v>37203010.86990769</v>
      </c>
      <c r="J305" s="80"/>
      <c r="K305" s="80"/>
      <c r="L305" s="47"/>
      <c r="M305" s="81"/>
      <c r="N305" s="54"/>
    </row>
    <row r="306" spans="1:14" s="62" customFormat="1" ht="24.75" customHeight="1">
      <c r="A306" s="76">
        <v>298</v>
      </c>
      <c r="B306" s="77" t="s">
        <v>967</v>
      </c>
      <c r="C306" s="78" t="s">
        <v>968</v>
      </c>
      <c r="D306" s="79">
        <v>14490038981</v>
      </c>
      <c r="E306" s="80">
        <f t="shared" si="41"/>
        <v>2898007.7962</v>
      </c>
      <c r="F306" s="80">
        <v>1</v>
      </c>
      <c r="G306" s="80">
        <v>3430000</v>
      </c>
      <c r="H306" s="80">
        <f t="shared" si="37"/>
        <v>131923.07692307694</v>
      </c>
      <c r="I306" s="80">
        <f t="shared" si="38"/>
        <v>3029930.873123077</v>
      </c>
      <c r="J306" s="80">
        <v>3030000</v>
      </c>
      <c r="K306" s="80" t="s">
        <v>1677</v>
      </c>
      <c r="L306" s="47"/>
      <c r="M306" s="81"/>
      <c r="N306" s="54"/>
    </row>
    <row r="307" spans="1:14" s="62" customFormat="1" ht="24.75" customHeight="1">
      <c r="A307" s="76">
        <v>299</v>
      </c>
      <c r="B307" s="77" t="s">
        <v>969</v>
      </c>
      <c r="C307" s="78" t="s">
        <v>275</v>
      </c>
      <c r="D307" s="79">
        <v>158709478688</v>
      </c>
      <c r="E307" s="80">
        <f t="shared" si="41"/>
        <v>31741895.737600002</v>
      </c>
      <c r="F307" s="80">
        <v>10</v>
      </c>
      <c r="G307" s="80">
        <v>3430000</v>
      </c>
      <c r="H307" s="80">
        <f t="shared" si="37"/>
        <v>1319230.7692307692</v>
      </c>
      <c r="I307" s="80">
        <f t="shared" si="38"/>
        <v>33061126.50683077</v>
      </c>
      <c r="J307" s="80"/>
      <c r="K307" s="80"/>
      <c r="L307" s="47"/>
      <c r="M307" s="81"/>
      <c r="N307" s="54"/>
    </row>
    <row r="308" spans="1:14" s="62" customFormat="1" ht="24.75" customHeight="1">
      <c r="A308" s="76">
        <v>300</v>
      </c>
      <c r="B308" s="77" t="s">
        <v>970</v>
      </c>
      <c r="C308" s="78" t="s">
        <v>971</v>
      </c>
      <c r="D308" s="79">
        <v>7127285932</v>
      </c>
      <c r="E308" s="80">
        <f t="shared" si="41"/>
        <v>1425457.1864</v>
      </c>
      <c r="F308" s="80">
        <v>1</v>
      </c>
      <c r="G308" s="80">
        <v>3430000</v>
      </c>
      <c r="H308" s="80">
        <f t="shared" si="37"/>
        <v>131923.07692307694</v>
      </c>
      <c r="I308" s="80">
        <f t="shared" si="38"/>
        <v>1557380.263323077</v>
      </c>
      <c r="J308" s="80"/>
      <c r="K308" s="80"/>
      <c r="L308" s="47"/>
      <c r="M308" s="76"/>
      <c r="N308" s="54"/>
    </row>
    <row r="309" spans="1:14" s="62" customFormat="1" ht="24.75" customHeight="1">
      <c r="A309" s="76">
        <v>301</v>
      </c>
      <c r="B309" s="77" t="s">
        <v>972</v>
      </c>
      <c r="C309" s="78" t="s">
        <v>973</v>
      </c>
      <c r="D309" s="79">
        <v>41252413929</v>
      </c>
      <c r="E309" s="80">
        <f t="shared" si="41"/>
        <v>8250482.785800001</v>
      </c>
      <c r="F309" s="80">
        <v>9</v>
      </c>
      <c r="G309" s="80">
        <v>3430000</v>
      </c>
      <c r="H309" s="80">
        <f t="shared" si="37"/>
        <v>1187307.6923076923</v>
      </c>
      <c r="I309" s="80">
        <f t="shared" si="38"/>
        <v>9437790.478107693</v>
      </c>
      <c r="J309" s="80"/>
      <c r="K309" s="80"/>
      <c r="L309" s="47"/>
      <c r="M309" s="81"/>
      <c r="N309" s="54"/>
    </row>
    <row r="310" spans="1:14" s="62" customFormat="1" ht="31.5" customHeight="1">
      <c r="A310" s="76">
        <v>302</v>
      </c>
      <c r="B310" s="77" t="s">
        <v>974</v>
      </c>
      <c r="C310" s="78" t="s">
        <v>975</v>
      </c>
      <c r="D310" s="79">
        <v>15031647497</v>
      </c>
      <c r="E310" s="80">
        <f>+D310*0.0002/2</f>
        <v>1503164.7497</v>
      </c>
      <c r="F310" s="80">
        <v>9</v>
      </c>
      <c r="G310" s="80">
        <v>3430000</v>
      </c>
      <c r="H310" s="80">
        <f t="shared" si="37"/>
        <v>1187307.6923076923</v>
      </c>
      <c r="I310" s="80">
        <f t="shared" si="38"/>
        <v>2690472.4420076925</v>
      </c>
      <c r="J310" s="80"/>
      <c r="K310" s="80"/>
      <c r="L310" s="47" t="s">
        <v>312</v>
      </c>
      <c r="M310" s="76"/>
      <c r="N310" s="54"/>
    </row>
    <row r="311" spans="1:14" s="62" customFormat="1" ht="31.5" customHeight="1">
      <c r="A311" s="76">
        <v>303</v>
      </c>
      <c r="B311" s="77" t="s">
        <v>976</v>
      </c>
      <c r="C311" s="78" t="s">
        <v>259</v>
      </c>
      <c r="D311" s="79">
        <v>101715513250</v>
      </c>
      <c r="E311" s="80">
        <f>+D311*0.0002/2</f>
        <v>10171551.325000001</v>
      </c>
      <c r="F311" s="80">
        <v>33</v>
      </c>
      <c r="G311" s="80">
        <v>3430000</v>
      </c>
      <c r="H311" s="80">
        <f t="shared" si="37"/>
        <v>4353461.538461538</v>
      </c>
      <c r="I311" s="80">
        <f t="shared" si="38"/>
        <v>14525012.86346154</v>
      </c>
      <c r="J311" s="80">
        <v>14129243</v>
      </c>
      <c r="K311" s="80" t="s">
        <v>1626</v>
      </c>
      <c r="L311" s="47" t="s">
        <v>312</v>
      </c>
      <c r="M311" s="81"/>
      <c r="N311" s="54"/>
    </row>
    <row r="312" spans="1:14" s="62" customFormat="1" ht="24.75" customHeight="1">
      <c r="A312" s="76">
        <v>304</v>
      </c>
      <c r="B312" s="77" t="s">
        <v>977</v>
      </c>
      <c r="C312" s="78" t="s">
        <v>978</v>
      </c>
      <c r="D312" s="79">
        <v>30264381403</v>
      </c>
      <c r="E312" s="80">
        <f>+D312*0.0002</f>
        <v>6052876.2806</v>
      </c>
      <c r="F312" s="80">
        <v>11</v>
      </c>
      <c r="G312" s="80">
        <v>3430000</v>
      </c>
      <c r="H312" s="80">
        <f t="shared" si="37"/>
        <v>1451153.8461538462</v>
      </c>
      <c r="I312" s="80">
        <f t="shared" si="38"/>
        <v>7504030.126753846</v>
      </c>
      <c r="J312" s="80"/>
      <c r="K312" s="80"/>
      <c r="L312" s="47"/>
      <c r="M312" s="81"/>
      <c r="N312" s="54"/>
    </row>
    <row r="313" spans="1:14" s="62" customFormat="1" ht="24.75" customHeight="1">
      <c r="A313" s="76">
        <v>305</v>
      </c>
      <c r="B313" s="77" t="s">
        <v>979</v>
      </c>
      <c r="C313" s="78" t="s">
        <v>259</v>
      </c>
      <c r="D313" s="79">
        <v>739340099837</v>
      </c>
      <c r="E313" s="80">
        <v>100000000</v>
      </c>
      <c r="F313" s="80">
        <v>106</v>
      </c>
      <c r="G313" s="80">
        <v>3430000</v>
      </c>
      <c r="H313" s="80">
        <f t="shared" si="37"/>
        <v>13983846.153846154</v>
      </c>
      <c r="I313" s="80">
        <f t="shared" si="38"/>
        <v>113983846.15384616</v>
      </c>
      <c r="J313" s="80">
        <v>114124000</v>
      </c>
      <c r="K313" s="80" t="s">
        <v>1655</v>
      </c>
      <c r="L313" s="47"/>
      <c r="M313" s="81"/>
      <c r="N313" s="54"/>
    </row>
    <row r="314" spans="1:14" s="62" customFormat="1" ht="24.75" customHeight="1">
      <c r="A314" s="76">
        <v>306</v>
      </c>
      <c r="B314" s="77" t="s">
        <v>980</v>
      </c>
      <c r="C314" s="78" t="s">
        <v>981</v>
      </c>
      <c r="D314" s="79">
        <v>450845706852</v>
      </c>
      <c r="E314" s="80">
        <f>+D314*0.0002</f>
        <v>90169141.37040001</v>
      </c>
      <c r="F314" s="80">
        <v>223</v>
      </c>
      <c r="G314" s="80">
        <v>3430000</v>
      </c>
      <c r="H314" s="80">
        <f t="shared" si="37"/>
        <v>29418846.153846152</v>
      </c>
      <c r="I314" s="80">
        <f t="shared" si="38"/>
        <v>119587987.52424616</v>
      </c>
      <c r="J314" s="80"/>
      <c r="K314" s="80"/>
      <c r="L314" s="47"/>
      <c r="M314" s="76"/>
      <c r="N314" s="54"/>
    </row>
    <row r="315" spans="1:14" s="62" customFormat="1" ht="31.5" customHeight="1">
      <c r="A315" s="76">
        <v>307</v>
      </c>
      <c r="B315" s="77" t="s">
        <v>982</v>
      </c>
      <c r="C315" s="78" t="s">
        <v>983</v>
      </c>
      <c r="D315" s="79">
        <v>1295915032130</v>
      </c>
      <c r="E315" s="80">
        <f>100000000/2</f>
        <v>50000000</v>
      </c>
      <c r="F315" s="80">
        <v>203</v>
      </c>
      <c r="G315" s="80">
        <v>3070000</v>
      </c>
      <c r="H315" s="80">
        <f t="shared" si="37"/>
        <v>23969615.384615384</v>
      </c>
      <c r="I315" s="80">
        <f t="shared" si="38"/>
        <v>73969615.38461539</v>
      </c>
      <c r="J315" s="80"/>
      <c r="K315" s="80"/>
      <c r="L315" s="47" t="s">
        <v>312</v>
      </c>
      <c r="M315" s="76"/>
      <c r="N315" s="54"/>
    </row>
    <row r="316" spans="1:14" s="62" customFormat="1" ht="24.75" customHeight="1">
      <c r="A316" s="76">
        <v>308</v>
      </c>
      <c r="B316" s="77" t="s">
        <v>984</v>
      </c>
      <c r="C316" s="78" t="s">
        <v>985</v>
      </c>
      <c r="D316" s="79">
        <v>3202243846</v>
      </c>
      <c r="E316" s="80">
        <f aca="true" t="shared" si="42" ref="E316:E323">+D316*0.0002</f>
        <v>640448.7692</v>
      </c>
      <c r="F316" s="80">
        <v>65</v>
      </c>
      <c r="G316" s="80">
        <v>3430000</v>
      </c>
      <c r="H316" s="80">
        <f aca="true" t="shared" si="43" ref="H316:H379">+F316*G316/26</f>
        <v>8575000</v>
      </c>
      <c r="I316" s="80">
        <f aca="true" t="shared" si="44" ref="I316:I379">+E316+H316</f>
        <v>9215448.7692</v>
      </c>
      <c r="J316" s="80"/>
      <c r="K316" s="80"/>
      <c r="L316" s="47"/>
      <c r="M316" s="81"/>
      <c r="N316" s="54"/>
    </row>
    <row r="317" spans="1:14" s="62" customFormat="1" ht="24.75" customHeight="1">
      <c r="A317" s="76">
        <v>309</v>
      </c>
      <c r="B317" s="77" t="s">
        <v>986</v>
      </c>
      <c r="C317" s="78" t="s">
        <v>987</v>
      </c>
      <c r="D317" s="79">
        <v>218719547475</v>
      </c>
      <c r="E317" s="80">
        <f t="shared" si="42"/>
        <v>43743909.495000005</v>
      </c>
      <c r="F317" s="80">
        <v>487</v>
      </c>
      <c r="G317" s="80">
        <v>3070000</v>
      </c>
      <c r="H317" s="80">
        <f t="shared" si="43"/>
        <v>57503461.538461536</v>
      </c>
      <c r="I317" s="80">
        <f t="shared" si="44"/>
        <v>101247371.03346154</v>
      </c>
      <c r="J317" s="80"/>
      <c r="K317" s="80"/>
      <c r="L317" s="47"/>
      <c r="M317" s="81"/>
      <c r="N317" s="54"/>
    </row>
    <row r="318" spans="1:14" s="62" customFormat="1" ht="24.75" customHeight="1">
      <c r="A318" s="76">
        <v>310</v>
      </c>
      <c r="B318" s="77" t="s">
        <v>988</v>
      </c>
      <c r="C318" s="78" t="s">
        <v>989</v>
      </c>
      <c r="D318" s="79">
        <v>107423509467</v>
      </c>
      <c r="E318" s="80">
        <f t="shared" si="42"/>
        <v>21484701.893400002</v>
      </c>
      <c r="F318" s="80">
        <v>99</v>
      </c>
      <c r="G318" s="80">
        <v>3430000</v>
      </c>
      <c r="H318" s="80">
        <f t="shared" si="43"/>
        <v>13060384.615384616</v>
      </c>
      <c r="I318" s="80">
        <f t="shared" si="44"/>
        <v>34545086.50878462</v>
      </c>
      <c r="J318" s="80"/>
      <c r="K318" s="80"/>
      <c r="L318" s="47"/>
      <c r="M318" s="81"/>
      <c r="N318" s="54"/>
    </row>
    <row r="319" spans="1:14" s="62" customFormat="1" ht="24.75" customHeight="1">
      <c r="A319" s="76">
        <v>311</v>
      </c>
      <c r="B319" s="77" t="s">
        <v>990</v>
      </c>
      <c r="C319" s="78" t="s">
        <v>991</v>
      </c>
      <c r="D319" s="79">
        <v>210055136560</v>
      </c>
      <c r="E319" s="80">
        <f t="shared" si="42"/>
        <v>42011027.312</v>
      </c>
      <c r="F319" s="80">
        <v>886</v>
      </c>
      <c r="G319" s="80">
        <v>3430000</v>
      </c>
      <c r="H319" s="80">
        <f t="shared" si="43"/>
        <v>116883846.15384616</v>
      </c>
      <c r="I319" s="80">
        <f t="shared" si="44"/>
        <v>158894873.46584615</v>
      </c>
      <c r="J319" s="80"/>
      <c r="K319" s="80"/>
      <c r="L319" s="47"/>
      <c r="M319" s="81"/>
      <c r="N319" s="54"/>
    </row>
    <row r="320" spans="1:14" s="62" customFormat="1" ht="31.5">
      <c r="A320" s="76">
        <v>312</v>
      </c>
      <c r="B320" s="77" t="s">
        <v>992</v>
      </c>
      <c r="C320" s="78" t="s">
        <v>993</v>
      </c>
      <c r="D320" s="79">
        <v>64061365639</v>
      </c>
      <c r="E320" s="80">
        <f t="shared" si="42"/>
        <v>12812273.1278</v>
      </c>
      <c r="F320" s="80">
        <v>492</v>
      </c>
      <c r="G320" s="80">
        <v>3430000</v>
      </c>
      <c r="H320" s="80">
        <f t="shared" si="43"/>
        <v>64906153.84615385</v>
      </c>
      <c r="I320" s="80">
        <f t="shared" si="44"/>
        <v>77718426.97395384</v>
      </c>
      <c r="J320" s="80"/>
      <c r="K320" s="80"/>
      <c r="L320" s="47"/>
      <c r="M320" s="76"/>
      <c r="N320" s="54"/>
    </row>
    <row r="321" spans="1:14" s="62" customFormat="1" ht="24.75" customHeight="1">
      <c r="A321" s="76">
        <v>313</v>
      </c>
      <c r="B321" s="77" t="s">
        <v>994</v>
      </c>
      <c r="C321" s="78" t="s">
        <v>995</v>
      </c>
      <c r="D321" s="79">
        <v>10186379299</v>
      </c>
      <c r="E321" s="80">
        <f t="shared" si="42"/>
        <v>2037275.8598000002</v>
      </c>
      <c r="F321" s="80">
        <v>2</v>
      </c>
      <c r="G321" s="80">
        <v>3070000</v>
      </c>
      <c r="H321" s="80">
        <f t="shared" si="43"/>
        <v>236153.84615384616</v>
      </c>
      <c r="I321" s="80">
        <f t="shared" si="44"/>
        <v>2273429.705953846</v>
      </c>
      <c r="J321" s="80"/>
      <c r="K321" s="80"/>
      <c r="L321" s="47"/>
      <c r="M321" s="76"/>
      <c r="N321" s="54"/>
    </row>
    <row r="322" spans="1:14" s="62" customFormat="1" ht="24.75" customHeight="1">
      <c r="A322" s="76">
        <v>314</v>
      </c>
      <c r="B322" s="77" t="s">
        <v>996</v>
      </c>
      <c r="C322" s="78" t="s">
        <v>997</v>
      </c>
      <c r="D322" s="79">
        <v>47131540548</v>
      </c>
      <c r="E322" s="80">
        <f t="shared" si="42"/>
        <v>9426308.1096</v>
      </c>
      <c r="F322" s="80">
        <v>14</v>
      </c>
      <c r="G322" s="80">
        <v>3430000</v>
      </c>
      <c r="H322" s="80">
        <f t="shared" si="43"/>
        <v>1846923.076923077</v>
      </c>
      <c r="I322" s="80">
        <f t="shared" si="44"/>
        <v>11273231.186523076</v>
      </c>
      <c r="J322" s="80"/>
      <c r="K322" s="80"/>
      <c r="L322" s="47"/>
      <c r="M322" s="81"/>
      <c r="N322" s="54"/>
    </row>
    <row r="323" spans="1:14" s="62" customFormat="1" ht="24.75" customHeight="1">
      <c r="A323" s="76">
        <v>315</v>
      </c>
      <c r="B323" s="77" t="s">
        <v>998</v>
      </c>
      <c r="C323" s="78" t="s">
        <v>927</v>
      </c>
      <c r="D323" s="79">
        <v>143905377172</v>
      </c>
      <c r="E323" s="80">
        <f t="shared" si="42"/>
        <v>28781075.4344</v>
      </c>
      <c r="F323" s="80">
        <v>29</v>
      </c>
      <c r="G323" s="80">
        <v>3430000</v>
      </c>
      <c r="H323" s="80">
        <f t="shared" si="43"/>
        <v>3825769.230769231</v>
      </c>
      <c r="I323" s="80">
        <f t="shared" si="44"/>
        <v>32606844.66516923</v>
      </c>
      <c r="J323" s="80"/>
      <c r="K323" s="80"/>
      <c r="L323" s="47"/>
      <c r="M323" s="81"/>
      <c r="N323" s="54"/>
    </row>
    <row r="324" spans="1:14" s="62" customFormat="1" ht="31.5" customHeight="1">
      <c r="A324" s="76">
        <v>316</v>
      </c>
      <c r="B324" s="77" t="s">
        <v>999</v>
      </c>
      <c r="C324" s="78" t="s">
        <v>1000</v>
      </c>
      <c r="D324" s="79">
        <v>478214758980</v>
      </c>
      <c r="E324" s="80">
        <f>+D324*0.0002/2</f>
        <v>47821475.898</v>
      </c>
      <c r="F324" s="80">
        <v>453</v>
      </c>
      <c r="G324" s="80">
        <v>3430000</v>
      </c>
      <c r="H324" s="80">
        <f t="shared" si="43"/>
        <v>59761153.84615385</v>
      </c>
      <c r="I324" s="80">
        <f t="shared" si="44"/>
        <v>107582629.74415386</v>
      </c>
      <c r="J324" s="80"/>
      <c r="K324" s="80"/>
      <c r="L324" s="47" t="s">
        <v>312</v>
      </c>
      <c r="M324" s="81"/>
      <c r="N324" s="54"/>
    </row>
    <row r="325" spans="1:14" s="62" customFormat="1" ht="24.75" customHeight="1">
      <c r="A325" s="76">
        <v>317</v>
      </c>
      <c r="B325" s="77" t="s">
        <v>1001</v>
      </c>
      <c r="C325" s="78" t="s">
        <v>1002</v>
      </c>
      <c r="D325" s="79">
        <v>43075614369</v>
      </c>
      <c r="E325" s="80">
        <f>+D325*0.0002</f>
        <v>8615122.8738</v>
      </c>
      <c r="F325" s="80">
        <v>6</v>
      </c>
      <c r="G325" s="80">
        <v>3430000</v>
      </c>
      <c r="H325" s="80">
        <f t="shared" si="43"/>
        <v>791538.4615384615</v>
      </c>
      <c r="I325" s="80">
        <f t="shared" si="44"/>
        <v>9406661.335338462</v>
      </c>
      <c r="J325" s="80"/>
      <c r="K325" s="80"/>
      <c r="L325" s="47"/>
      <c r="M325" s="76"/>
      <c r="N325" s="54"/>
    </row>
    <row r="326" spans="1:14" s="62" customFormat="1" ht="31.5" customHeight="1">
      <c r="A326" s="76">
        <v>318</v>
      </c>
      <c r="B326" s="77" t="s">
        <v>1003</v>
      </c>
      <c r="C326" s="78" t="s">
        <v>239</v>
      </c>
      <c r="D326" s="79">
        <v>16623688825</v>
      </c>
      <c r="E326" s="80">
        <f>+D326*0.0002/2</f>
        <v>1662368.8825</v>
      </c>
      <c r="F326" s="80">
        <v>56</v>
      </c>
      <c r="G326" s="80">
        <v>3430000</v>
      </c>
      <c r="H326" s="80">
        <f t="shared" si="43"/>
        <v>7387692.307692308</v>
      </c>
      <c r="I326" s="80">
        <f t="shared" si="44"/>
        <v>9050061.190192308</v>
      </c>
      <c r="J326" s="80"/>
      <c r="K326" s="80"/>
      <c r="L326" s="47" t="s">
        <v>312</v>
      </c>
      <c r="M326" s="81"/>
      <c r="N326" s="54"/>
    </row>
    <row r="327" spans="1:14" s="62" customFormat="1" ht="24.75" customHeight="1">
      <c r="A327" s="76">
        <v>319</v>
      </c>
      <c r="B327" s="77" t="s">
        <v>1004</v>
      </c>
      <c r="C327" s="78" t="s">
        <v>1005</v>
      </c>
      <c r="D327" s="79">
        <v>117644625262</v>
      </c>
      <c r="E327" s="80">
        <f>+D327*0.0002</f>
        <v>23528925.0524</v>
      </c>
      <c r="F327" s="80">
        <v>19</v>
      </c>
      <c r="G327" s="80">
        <v>3430000</v>
      </c>
      <c r="H327" s="80">
        <f t="shared" si="43"/>
        <v>2506538.4615384615</v>
      </c>
      <c r="I327" s="80">
        <f t="shared" si="44"/>
        <v>26035463.51393846</v>
      </c>
      <c r="J327" s="80"/>
      <c r="K327" s="80"/>
      <c r="L327" s="47"/>
      <c r="M327" s="81"/>
      <c r="N327" s="54"/>
    </row>
    <row r="328" spans="1:14" s="62" customFormat="1" ht="24.75" customHeight="1">
      <c r="A328" s="76">
        <v>320</v>
      </c>
      <c r="B328" s="77" t="s">
        <v>1006</v>
      </c>
      <c r="C328" s="78" t="s">
        <v>1007</v>
      </c>
      <c r="D328" s="79">
        <v>18430928844</v>
      </c>
      <c r="E328" s="80">
        <f>+D328*0.0002</f>
        <v>3686185.7688</v>
      </c>
      <c r="F328" s="80">
        <v>77</v>
      </c>
      <c r="G328" s="80">
        <v>3070000</v>
      </c>
      <c r="H328" s="80">
        <f t="shared" si="43"/>
        <v>9091923.076923076</v>
      </c>
      <c r="I328" s="80">
        <f t="shared" si="44"/>
        <v>12778108.845723076</v>
      </c>
      <c r="J328" s="80"/>
      <c r="K328" s="80"/>
      <c r="L328" s="47"/>
      <c r="M328" s="81"/>
      <c r="N328" s="54"/>
    </row>
    <row r="329" spans="1:14" s="62" customFormat="1" ht="24.75" customHeight="1">
      <c r="A329" s="76">
        <v>321</v>
      </c>
      <c r="B329" s="77" t="s">
        <v>1008</v>
      </c>
      <c r="C329" s="78" t="s">
        <v>1009</v>
      </c>
      <c r="D329" s="79">
        <v>21861599803</v>
      </c>
      <c r="E329" s="80">
        <f>+D329*0.0002</f>
        <v>4372319.9606</v>
      </c>
      <c r="F329" s="80">
        <v>3</v>
      </c>
      <c r="G329" s="80">
        <v>3430000</v>
      </c>
      <c r="H329" s="80">
        <f t="shared" si="43"/>
        <v>395769.23076923075</v>
      </c>
      <c r="I329" s="80">
        <f t="shared" si="44"/>
        <v>4768089.191369231</v>
      </c>
      <c r="J329" s="80"/>
      <c r="K329" s="80"/>
      <c r="L329" s="47"/>
      <c r="M329" s="81"/>
      <c r="N329" s="54"/>
    </row>
    <row r="330" spans="1:14" s="62" customFormat="1" ht="24.75" customHeight="1">
      <c r="A330" s="76">
        <v>322</v>
      </c>
      <c r="B330" s="77" t="s">
        <v>1010</v>
      </c>
      <c r="C330" s="78" t="s">
        <v>951</v>
      </c>
      <c r="D330" s="79">
        <v>1412456079378</v>
      </c>
      <c r="E330" s="80">
        <v>100000000</v>
      </c>
      <c r="F330" s="80">
        <v>51</v>
      </c>
      <c r="G330" s="80">
        <v>3070000</v>
      </c>
      <c r="H330" s="80">
        <f t="shared" si="43"/>
        <v>6021923.076923077</v>
      </c>
      <c r="I330" s="80">
        <f t="shared" si="44"/>
        <v>106021923.07692307</v>
      </c>
      <c r="J330" s="80"/>
      <c r="K330" s="80"/>
      <c r="L330" s="47"/>
      <c r="M330" s="76"/>
      <c r="N330" s="54"/>
    </row>
    <row r="331" spans="1:14" s="62" customFormat="1" ht="24.75" customHeight="1">
      <c r="A331" s="76">
        <v>323</v>
      </c>
      <c r="B331" s="77" t="s">
        <v>1011</v>
      </c>
      <c r="C331" s="78" t="s">
        <v>1012</v>
      </c>
      <c r="D331" s="79">
        <v>10481181492</v>
      </c>
      <c r="E331" s="80">
        <f>+D331*0.0002</f>
        <v>2096236.2984000002</v>
      </c>
      <c r="F331" s="80">
        <v>32</v>
      </c>
      <c r="G331" s="80">
        <v>3070000</v>
      </c>
      <c r="H331" s="80">
        <f t="shared" si="43"/>
        <v>3778461.5384615385</v>
      </c>
      <c r="I331" s="80">
        <f t="shared" si="44"/>
        <v>5874697.836861539</v>
      </c>
      <c r="J331" s="80"/>
      <c r="K331" s="80"/>
      <c r="L331" s="47"/>
      <c r="M331" s="76"/>
      <c r="N331" s="54"/>
    </row>
    <row r="332" spans="1:14" s="62" customFormat="1" ht="31.5">
      <c r="A332" s="76">
        <v>324</v>
      </c>
      <c r="B332" s="77" t="s">
        <v>1013</v>
      </c>
      <c r="C332" s="78" t="s">
        <v>1014</v>
      </c>
      <c r="D332" s="79">
        <v>12391959966</v>
      </c>
      <c r="E332" s="80">
        <f>+D332*0.0002</f>
        <v>2478391.9932</v>
      </c>
      <c r="F332" s="80">
        <v>4</v>
      </c>
      <c r="G332" s="80">
        <v>3430000</v>
      </c>
      <c r="H332" s="80">
        <f t="shared" si="43"/>
        <v>527692.3076923077</v>
      </c>
      <c r="I332" s="80">
        <f t="shared" si="44"/>
        <v>3006084.3008923074</v>
      </c>
      <c r="J332" s="80"/>
      <c r="K332" s="80"/>
      <c r="L332" s="47"/>
      <c r="M332" s="81"/>
      <c r="N332" s="54"/>
    </row>
    <row r="333" spans="1:14" s="62" customFormat="1" ht="31.5" customHeight="1">
      <c r="A333" s="76">
        <v>325</v>
      </c>
      <c r="B333" s="77" t="s">
        <v>1015</v>
      </c>
      <c r="C333" s="78" t="s">
        <v>258</v>
      </c>
      <c r="D333" s="79">
        <v>7183779505</v>
      </c>
      <c r="E333" s="80">
        <f>+D333*0.0002/2</f>
        <v>718377.9505</v>
      </c>
      <c r="F333" s="80">
        <v>12</v>
      </c>
      <c r="G333" s="80">
        <v>3430000</v>
      </c>
      <c r="H333" s="80">
        <f t="shared" si="43"/>
        <v>1583076.923076923</v>
      </c>
      <c r="I333" s="80">
        <f t="shared" si="44"/>
        <v>2301454.8735769233</v>
      </c>
      <c r="J333" s="80"/>
      <c r="K333" s="80"/>
      <c r="L333" s="47" t="s">
        <v>312</v>
      </c>
      <c r="M333" s="81"/>
      <c r="N333" s="54"/>
    </row>
    <row r="334" spans="1:14" s="62" customFormat="1" ht="31.5" customHeight="1">
      <c r="A334" s="76">
        <v>326</v>
      </c>
      <c r="B334" s="77" t="s">
        <v>1016</v>
      </c>
      <c r="C334" s="78" t="s">
        <v>259</v>
      </c>
      <c r="D334" s="79">
        <v>14798412448</v>
      </c>
      <c r="E334" s="80">
        <f>+D334*0.0002/2</f>
        <v>1479841.2448</v>
      </c>
      <c r="F334" s="80">
        <v>37</v>
      </c>
      <c r="G334" s="80">
        <v>3430000</v>
      </c>
      <c r="H334" s="80">
        <f t="shared" si="43"/>
        <v>4881153.846153846</v>
      </c>
      <c r="I334" s="80">
        <f t="shared" si="44"/>
        <v>6360995.0909538455</v>
      </c>
      <c r="J334" s="80"/>
      <c r="K334" s="80"/>
      <c r="L334" s="47" t="s">
        <v>312</v>
      </c>
      <c r="M334" s="81"/>
      <c r="N334" s="54"/>
    </row>
    <row r="335" spans="1:14" s="62" customFormat="1" ht="24.75" customHeight="1">
      <c r="A335" s="76">
        <v>327</v>
      </c>
      <c r="B335" s="77" t="s">
        <v>1017</v>
      </c>
      <c r="C335" s="78" t="s">
        <v>259</v>
      </c>
      <c r="D335" s="79">
        <v>224278127833</v>
      </c>
      <c r="E335" s="80">
        <f>+D335*0.0002</f>
        <v>44855625.5666</v>
      </c>
      <c r="F335" s="80">
        <v>31</v>
      </c>
      <c r="G335" s="80">
        <v>3430000</v>
      </c>
      <c r="H335" s="80">
        <f t="shared" si="43"/>
        <v>4089615.3846153845</v>
      </c>
      <c r="I335" s="80">
        <f t="shared" si="44"/>
        <v>48945240.95121539</v>
      </c>
      <c r="J335" s="80">
        <v>22061167</v>
      </c>
      <c r="K335" s="80" t="s">
        <v>541</v>
      </c>
      <c r="L335" s="47"/>
      <c r="M335" s="76"/>
      <c r="N335" s="54"/>
    </row>
    <row r="336" spans="1:14" s="62" customFormat="1" ht="24.75" customHeight="1">
      <c r="A336" s="76">
        <v>328</v>
      </c>
      <c r="B336" s="77" t="s">
        <v>1018</v>
      </c>
      <c r="C336" s="78" t="s">
        <v>857</v>
      </c>
      <c r="D336" s="79">
        <v>56580159976</v>
      </c>
      <c r="E336" s="80">
        <f>+D336*0.0002</f>
        <v>11316031.9952</v>
      </c>
      <c r="F336" s="80">
        <v>28</v>
      </c>
      <c r="G336" s="80">
        <v>3430000</v>
      </c>
      <c r="H336" s="80">
        <f t="shared" si="43"/>
        <v>3693846.153846154</v>
      </c>
      <c r="I336" s="80">
        <f t="shared" si="44"/>
        <v>15009878.149046155</v>
      </c>
      <c r="J336" s="80"/>
      <c r="K336" s="80"/>
      <c r="L336" s="47"/>
      <c r="M336" s="81"/>
      <c r="N336" s="54"/>
    </row>
    <row r="337" spans="1:14" s="62" customFormat="1" ht="31.5" customHeight="1">
      <c r="A337" s="76">
        <v>329</v>
      </c>
      <c r="B337" s="77" t="s">
        <v>1019</v>
      </c>
      <c r="C337" s="78" t="s">
        <v>1020</v>
      </c>
      <c r="D337" s="79">
        <v>112438881781</v>
      </c>
      <c r="E337" s="80">
        <f>+D337*0.0002/2</f>
        <v>11243888.178100001</v>
      </c>
      <c r="F337" s="80">
        <v>744</v>
      </c>
      <c r="G337" s="80">
        <v>3430000</v>
      </c>
      <c r="H337" s="80">
        <f t="shared" si="43"/>
        <v>98150769.23076923</v>
      </c>
      <c r="I337" s="80">
        <f t="shared" si="44"/>
        <v>109394657.40886924</v>
      </c>
      <c r="J337" s="80"/>
      <c r="K337" s="80"/>
      <c r="L337" s="47" t="s">
        <v>312</v>
      </c>
      <c r="M337" s="81"/>
      <c r="N337" s="54"/>
    </row>
    <row r="338" spans="1:14" s="62" customFormat="1" ht="24.75" customHeight="1">
      <c r="A338" s="76">
        <v>330</v>
      </c>
      <c r="B338" s="77" t="s">
        <v>1021</v>
      </c>
      <c r="C338" s="78" t="s">
        <v>1022</v>
      </c>
      <c r="D338" s="79">
        <v>63875146109</v>
      </c>
      <c r="E338" s="80">
        <f>+D338*0.0002</f>
        <v>12775029.221800001</v>
      </c>
      <c r="F338" s="80">
        <v>20</v>
      </c>
      <c r="G338" s="80">
        <v>3430000</v>
      </c>
      <c r="H338" s="80">
        <f t="shared" si="43"/>
        <v>2638461.5384615385</v>
      </c>
      <c r="I338" s="80">
        <f t="shared" si="44"/>
        <v>15413490.76026154</v>
      </c>
      <c r="J338" s="80"/>
      <c r="K338" s="80"/>
      <c r="L338" s="47"/>
      <c r="M338" s="81"/>
      <c r="N338" s="54"/>
    </row>
    <row r="339" spans="1:14" s="62" customFormat="1" ht="24.75" customHeight="1">
      <c r="A339" s="76">
        <v>331</v>
      </c>
      <c r="B339" s="77" t="s">
        <v>1023</v>
      </c>
      <c r="C339" s="78" t="s">
        <v>279</v>
      </c>
      <c r="D339" s="79">
        <v>2606258395646</v>
      </c>
      <c r="E339" s="80">
        <v>100000000</v>
      </c>
      <c r="F339" s="80">
        <v>1137</v>
      </c>
      <c r="G339" s="80">
        <v>3430000</v>
      </c>
      <c r="H339" s="80">
        <f t="shared" si="43"/>
        <v>149996538.46153846</v>
      </c>
      <c r="I339" s="80">
        <f t="shared" si="44"/>
        <v>249996538.46153846</v>
      </c>
      <c r="J339" s="80">
        <v>300127191</v>
      </c>
      <c r="K339" s="80" t="s">
        <v>1662</v>
      </c>
      <c r="L339" s="47"/>
      <c r="M339" s="81"/>
      <c r="N339" s="54"/>
    </row>
    <row r="340" spans="1:14" s="62" customFormat="1" ht="24.75" customHeight="1">
      <c r="A340" s="76">
        <v>332</v>
      </c>
      <c r="B340" s="77" t="s">
        <v>1024</v>
      </c>
      <c r="C340" s="78" t="s">
        <v>707</v>
      </c>
      <c r="D340" s="79">
        <v>41224236372</v>
      </c>
      <c r="E340" s="80">
        <f>+D340*0.0002</f>
        <v>8244847.2744</v>
      </c>
      <c r="F340" s="80">
        <v>131</v>
      </c>
      <c r="G340" s="80">
        <v>3070000</v>
      </c>
      <c r="H340" s="80">
        <f t="shared" si="43"/>
        <v>15468076.923076924</v>
      </c>
      <c r="I340" s="80">
        <f t="shared" si="44"/>
        <v>23712924.197476923</v>
      </c>
      <c r="J340" s="80"/>
      <c r="K340" s="80"/>
      <c r="L340" s="47"/>
      <c r="M340" s="81"/>
      <c r="N340" s="54"/>
    </row>
    <row r="341" spans="1:14" s="62" customFormat="1" ht="31.5" customHeight="1">
      <c r="A341" s="76">
        <v>333</v>
      </c>
      <c r="B341" s="77" t="s">
        <v>1025</v>
      </c>
      <c r="C341" s="78" t="s">
        <v>1026</v>
      </c>
      <c r="D341" s="79">
        <v>244937372240</v>
      </c>
      <c r="E341" s="80">
        <f>+D341*0.0002/2</f>
        <v>24493737.224</v>
      </c>
      <c r="F341" s="80">
        <v>85</v>
      </c>
      <c r="G341" s="80">
        <v>3430000</v>
      </c>
      <c r="H341" s="80">
        <f t="shared" si="43"/>
        <v>11213461.538461538</v>
      </c>
      <c r="I341" s="80">
        <f t="shared" si="44"/>
        <v>35707198.762461536</v>
      </c>
      <c r="J341" s="80"/>
      <c r="K341" s="80"/>
      <c r="L341" s="47" t="s">
        <v>312</v>
      </c>
      <c r="M341" s="81"/>
      <c r="N341" s="54"/>
    </row>
    <row r="342" spans="1:14" s="62" customFormat="1" ht="24.75" customHeight="1">
      <c r="A342" s="76">
        <v>334</v>
      </c>
      <c r="B342" s="77" t="s">
        <v>1027</v>
      </c>
      <c r="C342" s="78" t="s">
        <v>239</v>
      </c>
      <c r="D342" s="79">
        <v>402322057528</v>
      </c>
      <c r="E342" s="80">
        <f>+D342*0.0002</f>
        <v>80464411.5056</v>
      </c>
      <c r="F342" s="80">
        <v>244</v>
      </c>
      <c r="G342" s="80">
        <v>3430000</v>
      </c>
      <c r="H342" s="80">
        <f t="shared" si="43"/>
        <v>32189230.769230768</v>
      </c>
      <c r="I342" s="80">
        <f t="shared" si="44"/>
        <v>112653642.27483077</v>
      </c>
      <c r="J342" s="80"/>
      <c r="K342" s="80"/>
      <c r="L342" s="47"/>
      <c r="M342" s="81"/>
      <c r="N342" s="54"/>
    </row>
    <row r="343" spans="1:14" s="62" customFormat="1" ht="24.75" customHeight="1">
      <c r="A343" s="76">
        <v>335</v>
      </c>
      <c r="B343" s="77" t="s">
        <v>1028</v>
      </c>
      <c r="C343" s="78" t="s">
        <v>1029</v>
      </c>
      <c r="D343" s="79">
        <v>13898517073</v>
      </c>
      <c r="E343" s="80">
        <f>+D343*0.0002</f>
        <v>2779703.4146000003</v>
      </c>
      <c r="F343" s="80">
        <v>61</v>
      </c>
      <c r="G343" s="80">
        <v>3430000</v>
      </c>
      <c r="H343" s="80">
        <f t="shared" si="43"/>
        <v>8047307.692307692</v>
      </c>
      <c r="I343" s="80">
        <f t="shared" si="44"/>
        <v>10827011.106907692</v>
      </c>
      <c r="J343" s="80"/>
      <c r="K343" s="80"/>
      <c r="L343" s="47"/>
      <c r="M343" s="81"/>
      <c r="N343" s="54"/>
    </row>
    <row r="344" spans="1:14" s="62" customFormat="1" ht="24.75" customHeight="1">
      <c r="A344" s="76">
        <v>336</v>
      </c>
      <c r="B344" s="77" t="s">
        <v>1030</v>
      </c>
      <c r="C344" s="78" t="s">
        <v>1031</v>
      </c>
      <c r="D344" s="79">
        <v>27412599634</v>
      </c>
      <c r="E344" s="80">
        <f>+D344*0.0002</f>
        <v>5482519.9268000005</v>
      </c>
      <c r="F344" s="80">
        <v>90</v>
      </c>
      <c r="G344" s="80">
        <v>3430000</v>
      </c>
      <c r="H344" s="80">
        <f t="shared" si="43"/>
        <v>11873076.923076924</v>
      </c>
      <c r="I344" s="80">
        <f t="shared" si="44"/>
        <v>17355596.849876925</v>
      </c>
      <c r="J344" s="80"/>
      <c r="K344" s="80"/>
      <c r="L344" s="47"/>
      <c r="M344" s="81"/>
      <c r="N344" s="54"/>
    </row>
    <row r="345" spans="1:14" s="62" customFormat="1" ht="24.75" customHeight="1">
      <c r="A345" s="76">
        <v>337</v>
      </c>
      <c r="B345" s="77" t="s">
        <v>1032</v>
      </c>
      <c r="C345" s="78" t="s">
        <v>266</v>
      </c>
      <c r="D345" s="79">
        <v>18168471499</v>
      </c>
      <c r="E345" s="80">
        <f>+D345*0.0002</f>
        <v>3633694.2998</v>
      </c>
      <c r="F345" s="80">
        <v>48</v>
      </c>
      <c r="G345" s="80">
        <v>3430000</v>
      </c>
      <c r="H345" s="80">
        <f t="shared" si="43"/>
        <v>6332307.692307692</v>
      </c>
      <c r="I345" s="80">
        <f t="shared" si="44"/>
        <v>9966001.992107693</v>
      </c>
      <c r="J345" s="80"/>
      <c r="K345" s="80"/>
      <c r="L345" s="47"/>
      <c r="M345" s="81"/>
      <c r="N345" s="54"/>
    </row>
    <row r="346" spans="1:14" s="62" customFormat="1" ht="31.5" customHeight="1">
      <c r="A346" s="76">
        <v>338</v>
      </c>
      <c r="B346" s="77" t="s">
        <v>1033</v>
      </c>
      <c r="C346" s="78" t="s">
        <v>1034</v>
      </c>
      <c r="D346" s="79">
        <v>616572909467</v>
      </c>
      <c r="E346" s="80">
        <f>100000000/2</f>
        <v>50000000</v>
      </c>
      <c r="F346" s="80">
        <v>268</v>
      </c>
      <c r="G346" s="80">
        <v>3430000</v>
      </c>
      <c r="H346" s="80">
        <f t="shared" si="43"/>
        <v>35355384.615384616</v>
      </c>
      <c r="I346" s="80">
        <f t="shared" si="44"/>
        <v>85355384.61538461</v>
      </c>
      <c r="J346" s="80">
        <v>87334231</v>
      </c>
      <c r="K346" s="80" t="s">
        <v>1629</v>
      </c>
      <c r="L346" s="47" t="s">
        <v>312</v>
      </c>
      <c r="M346" s="81"/>
      <c r="N346" s="54"/>
    </row>
    <row r="347" spans="1:14" s="62" customFormat="1" ht="24.75" customHeight="1">
      <c r="A347" s="76">
        <v>339</v>
      </c>
      <c r="B347" s="77" t="s">
        <v>1035</v>
      </c>
      <c r="C347" s="78" t="s">
        <v>242</v>
      </c>
      <c r="D347" s="79">
        <v>224908178619</v>
      </c>
      <c r="E347" s="80">
        <f>+D347*0.0002</f>
        <v>44981635.7238</v>
      </c>
      <c r="F347" s="80">
        <v>82</v>
      </c>
      <c r="G347" s="80">
        <v>3430000</v>
      </c>
      <c r="H347" s="80">
        <f t="shared" si="43"/>
        <v>10817692.307692308</v>
      </c>
      <c r="I347" s="80">
        <f t="shared" si="44"/>
        <v>55799328.03149231</v>
      </c>
      <c r="J347" s="80"/>
      <c r="K347" s="80"/>
      <c r="L347" s="47"/>
      <c r="M347" s="81"/>
      <c r="N347" s="54"/>
    </row>
    <row r="348" spans="1:14" s="62" customFormat="1" ht="31.5" customHeight="1">
      <c r="A348" s="76">
        <v>340</v>
      </c>
      <c r="B348" s="77" t="s">
        <v>1036</v>
      </c>
      <c r="C348" s="78" t="s">
        <v>955</v>
      </c>
      <c r="D348" s="79">
        <v>947078784056</v>
      </c>
      <c r="E348" s="80">
        <f>100000000/2</f>
        <v>50000000</v>
      </c>
      <c r="F348" s="80">
        <v>708</v>
      </c>
      <c r="G348" s="80">
        <v>3430000</v>
      </c>
      <c r="H348" s="80">
        <f t="shared" si="43"/>
        <v>93401538.46153846</v>
      </c>
      <c r="I348" s="80">
        <f t="shared" si="44"/>
        <v>143401538.46153846</v>
      </c>
      <c r="J348" s="80">
        <v>149999159</v>
      </c>
      <c r="K348" s="80" t="s">
        <v>1625</v>
      </c>
      <c r="L348" s="47" t="s">
        <v>312</v>
      </c>
      <c r="M348" s="76"/>
      <c r="N348" s="62" t="s">
        <v>1645</v>
      </c>
    </row>
    <row r="349" spans="1:14" s="62" customFormat="1" ht="31.5" customHeight="1">
      <c r="A349" s="76">
        <v>341</v>
      </c>
      <c r="B349" s="77" t="s">
        <v>1037</v>
      </c>
      <c r="C349" s="78" t="s">
        <v>1038</v>
      </c>
      <c r="D349" s="79">
        <v>253907851052</v>
      </c>
      <c r="E349" s="80">
        <f>+D349*0.0002/2</f>
        <v>25390785.1052</v>
      </c>
      <c r="F349" s="80">
        <v>396</v>
      </c>
      <c r="G349" s="80">
        <v>3430000</v>
      </c>
      <c r="H349" s="80">
        <f t="shared" si="43"/>
        <v>52241538.461538464</v>
      </c>
      <c r="I349" s="80">
        <f t="shared" si="44"/>
        <v>77632323.56673846</v>
      </c>
      <c r="J349" s="80"/>
      <c r="K349" s="80"/>
      <c r="L349" s="47" t="s">
        <v>312</v>
      </c>
      <c r="M349" s="81"/>
      <c r="N349" s="54"/>
    </row>
    <row r="350" spans="1:14" s="62" customFormat="1" ht="31.5" customHeight="1">
      <c r="A350" s="76">
        <v>342</v>
      </c>
      <c r="B350" s="77" t="s">
        <v>1039</v>
      </c>
      <c r="C350" s="78" t="s">
        <v>1040</v>
      </c>
      <c r="D350" s="79">
        <v>79872568103</v>
      </c>
      <c r="E350" s="80">
        <f>+D350*0.0002/2</f>
        <v>7987256.8103</v>
      </c>
      <c r="F350" s="80">
        <v>167</v>
      </c>
      <c r="G350" s="80">
        <v>3430000</v>
      </c>
      <c r="H350" s="80">
        <f t="shared" si="43"/>
        <v>22031153.846153848</v>
      </c>
      <c r="I350" s="80">
        <f t="shared" si="44"/>
        <v>30018410.656453848</v>
      </c>
      <c r="J350" s="80">
        <v>30018411</v>
      </c>
      <c r="K350" s="80" t="s">
        <v>1660</v>
      </c>
      <c r="L350" s="47" t="s">
        <v>312</v>
      </c>
      <c r="M350" s="81"/>
      <c r="N350" s="54"/>
    </row>
    <row r="351" spans="1:14" s="62" customFormat="1" ht="31.5" customHeight="1">
      <c r="A351" s="76">
        <v>343</v>
      </c>
      <c r="B351" s="77" t="s">
        <v>1041</v>
      </c>
      <c r="C351" s="78" t="s">
        <v>1042</v>
      </c>
      <c r="D351" s="79">
        <v>442071691258</v>
      </c>
      <c r="E351" s="80">
        <f>+D351*0.0002/2</f>
        <v>44207169.1258</v>
      </c>
      <c r="F351" s="80">
        <v>142</v>
      </c>
      <c r="G351" s="80">
        <v>3430000</v>
      </c>
      <c r="H351" s="80">
        <f t="shared" si="43"/>
        <v>18733076.923076924</v>
      </c>
      <c r="I351" s="80">
        <f t="shared" si="44"/>
        <v>62940246.04887693</v>
      </c>
      <c r="J351" s="80"/>
      <c r="K351" s="80"/>
      <c r="L351" s="47" t="s">
        <v>312</v>
      </c>
      <c r="M351" s="81"/>
      <c r="N351" s="54"/>
    </row>
    <row r="352" spans="1:14" s="62" customFormat="1" ht="24.75" customHeight="1">
      <c r="A352" s="76">
        <v>344</v>
      </c>
      <c r="B352" s="77" t="s">
        <v>1043</v>
      </c>
      <c r="C352" s="78" t="s">
        <v>1044</v>
      </c>
      <c r="D352" s="79">
        <v>9733081384</v>
      </c>
      <c r="E352" s="80">
        <f>+D352*0.0002</f>
        <v>1946616.2768</v>
      </c>
      <c r="F352" s="80">
        <v>7</v>
      </c>
      <c r="G352" s="80">
        <v>3070000</v>
      </c>
      <c r="H352" s="80">
        <f t="shared" si="43"/>
        <v>826538.4615384615</v>
      </c>
      <c r="I352" s="80">
        <f t="shared" si="44"/>
        <v>2773154.7383384616</v>
      </c>
      <c r="J352" s="80"/>
      <c r="K352" s="80"/>
      <c r="L352" s="47"/>
      <c r="M352" s="81"/>
      <c r="N352" s="54"/>
    </row>
    <row r="353" spans="1:14" s="62" customFormat="1" ht="31.5" customHeight="1">
      <c r="A353" s="76">
        <v>345</v>
      </c>
      <c r="B353" s="77" t="s">
        <v>1045</v>
      </c>
      <c r="C353" s="78" t="s">
        <v>259</v>
      </c>
      <c r="D353" s="79">
        <v>33364103922</v>
      </c>
      <c r="E353" s="80">
        <f>+D353*0.0002/2</f>
        <v>3336410.3922</v>
      </c>
      <c r="F353" s="80">
        <v>27</v>
      </c>
      <c r="G353" s="80">
        <v>3430000</v>
      </c>
      <c r="H353" s="80">
        <f t="shared" si="43"/>
        <v>3561923.076923077</v>
      </c>
      <c r="I353" s="80">
        <f t="shared" si="44"/>
        <v>6898333.469123077</v>
      </c>
      <c r="J353" s="80">
        <v>6502562</v>
      </c>
      <c r="K353" s="80" t="s">
        <v>1625</v>
      </c>
      <c r="L353" s="47" t="s">
        <v>312</v>
      </c>
      <c r="M353" s="81"/>
      <c r="N353" s="54"/>
    </row>
    <row r="354" spans="1:14" s="62" customFormat="1" ht="31.5" customHeight="1">
      <c r="A354" s="76">
        <v>346</v>
      </c>
      <c r="B354" s="77" t="s">
        <v>1046</v>
      </c>
      <c r="C354" s="78" t="s">
        <v>955</v>
      </c>
      <c r="D354" s="79">
        <v>2561235989234</v>
      </c>
      <c r="E354" s="80">
        <f>100000000/2</f>
        <v>50000000</v>
      </c>
      <c r="F354" s="80">
        <v>540</v>
      </c>
      <c r="G354" s="80">
        <v>3430000</v>
      </c>
      <c r="H354" s="80">
        <f t="shared" si="43"/>
        <v>71238461.53846154</v>
      </c>
      <c r="I354" s="80">
        <f t="shared" si="44"/>
        <v>121238461.53846154</v>
      </c>
      <c r="J354" s="80"/>
      <c r="K354" s="80"/>
      <c r="L354" s="47" t="s">
        <v>312</v>
      </c>
      <c r="M354" s="81"/>
      <c r="N354" s="54"/>
    </row>
    <row r="355" spans="1:14" s="62" customFormat="1" ht="31.5" customHeight="1">
      <c r="A355" s="76">
        <v>347</v>
      </c>
      <c r="B355" s="77" t="s">
        <v>1047</v>
      </c>
      <c r="C355" s="78" t="s">
        <v>239</v>
      </c>
      <c r="D355" s="79">
        <v>10026714653</v>
      </c>
      <c r="E355" s="80">
        <f>+D355*0.0002/2</f>
        <v>1002671.4653</v>
      </c>
      <c r="F355" s="80">
        <v>63</v>
      </c>
      <c r="G355" s="80">
        <v>3430000</v>
      </c>
      <c r="H355" s="80">
        <f t="shared" si="43"/>
        <v>8311153.846153846</v>
      </c>
      <c r="I355" s="80">
        <f t="shared" si="44"/>
        <v>9313825.311453845</v>
      </c>
      <c r="J355" s="80"/>
      <c r="K355" s="80"/>
      <c r="L355" s="47" t="s">
        <v>312</v>
      </c>
      <c r="M355" s="76"/>
      <c r="N355" s="54"/>
    </row>
    <row r="356" spans="1:14" s="62" customFormat="1" ht="31.5" customHeight="1">
      <c r="A356" s="76">
        <v>348</v>
      </c>
      <c r="B356" s="77" t="s">
        <v>1048</v>
      </c>
      <c r="C356" s="78" t="s">
        <v>239</v>
      </c>
      <c r="D356" s="79">
        <v>729540976990</v>
      </c>
      <c r="E356" s="80">
        <f>100000000/2</f>
        <v>50000000</v>
      </c>
      <c r="F356" s="80">
        <v>1709</v>
      </c>
      <c r="G356" s="80">
        <v>3430000</v>
      </c>
      <c r="H356" s="80">
        <f t="shared" si="43"/>
        <v>225456538.46153846</v>
      </c>
      <c r="I356" s="80">
        <f t="shared" si="44"/>
        <v>275456538.46153843</v>
      </c>
      <c r="J356" s="80"/>
      <c r="K356" s="80"/>
      <c r="L356" s="47" t="s">
        <v>312</v>
      </c>
      <c r="M356" s="81"/>
      <c r="N356" s="54"/>
    </row>
    <row r="357" spans="1:14" s="62" customFormat="1" ht="24.75" customHeight="1">
      <c r="A357" s="76">
        <v>349</v>
      </c>
      <c r="B357" s="77" t="s">
        <v>1049</v>
      </c>
      <c r="C357" s="78" t="s">
        <v>1050</v>
      </c>
      <c r="D357" s="79">
        <v>69539106161</v>
      </c>
      <c r="E357" s="80">
        <f>+D357*0.0002</f>
        <v>13907821.2322</v>
      </c>
      <c r="F357" s="80">
        <v>37</v>
      </c>
      <c r="G357" s="80">
        <v>3070000</v>
      </c>
      <c r="H357" s="80">
        <f t="shared" si="43"/>
        <v>4368846.153846154</v>
      </c>
      <c r="I357" s="80">
        <f t="shared" si="44"/>
        <v>18276667.386046156</v>
      </c>
      <c r="J357" s="80"/>
      <c r="K357" s="80"/>
      <c r="L357" s="47"/>
      <c r="M357" s="81"/>
      <c r="N357" s="54"/>
    </row>
    <row r="358" spans="1:14" s="62" customFormat="1" ht="24.75" customHeight="1">
      <c r="A358" s="76">
        <v>350</v>
      </c>
      <c r="B358" s="77" t="s">
        <v>1051</v>
      </c>
      <c r="C358" s="78" t="s">
        <v>626</v>
      </c>
      <c r="D358" s="79">
        <v>7092299491</v>
      </c>
      <c r="E358" s="80">
        <f>+D358*0.0002</f>
        <v>1418459.8982000002</v>
      </c>
      <c r="F358" s="80">
        <v>5</v>
      </c>
      <c r="G358" s="80">
        <v>3430000</v>
      </c>
      <c r="H358" s="80">
        <f t="shared" si="43"/>
        <v>659615.3846153846</v>
      </c>
      <c r="I358" s="80">
        <f t="shared" si="44"/>
        <v>2078075.2828153847</v>
      </c>
      <c r="J358" s="80">
        <v>2078075</v>
      </c>
      <c r="K358" s="80" t="s">
        <v>1636</v>
      </c>
      <c r="L358" s="47"/>
      <c r="M358" s="81"/>
      <c r="N358" s="54"/>
    </row>
    <row r="359" spans="1:14" s="62" customFormat="1" ht="31.5" customHeight="1">
      <c r="A359" s="76">
        <v>351</v>
      </c>
      <c r="B359" s="77" t="s">
        <v>1052</v>
      </c>
      <c r="C359" s="78" t="s">
        <v>239</v>
      </c>
      <c r="D359" s="79">
        <v>14589551122</v>
      </c>
      <c r="E359" s="80">
        <f>+D359*0.0002/2</f>
        <v>1458955.1122</v>
      </c>
      <c r="F359" s="80">
        <v>14</v>
      </c>
      <c r="G359" s="80">
        <v>3430000</v>
      </c>
      <c r="H359" s="80">
        <f t="shared" si="43"/>
        <v>1846923.076923077</v>
      </c>
      <c r="I359" s="80">
        <f t="shared" si="44"/>
        <v>3305878.1891230773</v>
      </c>
      <c r="J359" s="80"/>
      <c r="K359" s="80"/>
      <c r="L359" s="47" t="s">
        <v>312</v>
      </c>
      <c r="M359" s="81"/>
      <c r="N359" s="54"/>
    </row>
    <row r="360" spans="1:14" s="62" customFormat="1" ht="31.5" customHeight="1">
      <c r="A360" s="76">
        <v>352</v>
      </c>
      <c r="B360" s="77" t="s">
        <v>1053</v>
      </c>
      <c r="C360" s="78" t="s">
        <v>1054</v>
      </c>
      <c r="D360" s="79">
        <v>63704297604</v>
      </c>
      <c r="E360" s="80">
        <f>+D360*0.0002/2</f>
        <v>6370429.7604</v>
      </c>
      <c r="F360" s="80">
        <v>82</v>
      </c>
      <c r="G360" s="80">
        <v>3430000</v>
      </c>
      <c r="H360" s="80">
        <f t="shared" si="43"/>
        <v>10817692.307692308</v>
      </c>
      <c r="I360" s="80">
        <f t="shared" si="44"/>
        <v>17188122.06809231</v>
      </c>
      <c r="J360" s="80"/>
      <c r="K360" s="80"/>
      <c r="L360" s="47" t="s">
        <v>312</v>
      </c>
      <c r="M360" s="76"/>
      <c r="N360" s="54"/>
    </row>
    <row r="361" spans="1:14" s="62" customFormat="1" ht="31.5" customHeight="1">
      <c r="A361" s="76">
        <v>353</v>
      </c>
      <c r="B361" s="77" t="s">
        <v>1055</v>
      </c>
      <c r="C361" s="78" t="s">
        <v>955</v>
      </c>
      <c r="D361" s="79">
        <v>27433533386</v>
      </c>
      <c r="E361" s="80">
        <f>+D361*0.0002/2</f>
        <v>2743353.3386</v>
      </c>
      <c r="F361" s="80">
        <v>1</v>
      </c>
      <c r="G361" s="80">
        <v>3430000</v>
      </c>
      <c r="H361" s="80">
        <f t="shared" si="43"/>
        <v>131923.07692307694</v>
      </c>
      <c r="I361" s="80">
        <f t="shared" si="44"/>
        <v>2875276.415523077</v>
      </c>
      <c r="J361" s="80"/>
      <c r="K361" s="80"/>
      <c r="L361" s="47" t="s">
        <v>312</v>
      </c>
      <c r="M361" s="76"/>
      <c r="N361" s="54"/>
    </row>
    <row r="362" spans="1:14" s="62" customFormat="1" ht="24.75" customHeight="1">
      <c r="A362" s="76">
        <v>354</v>
      </c>
      <c r="B362" s="77" t="s">
        <v>1056</v>
      </c>
      <c r="C362" s="78" t="s">
        <v>1057</v>
      </c>
      <c r="D362" s="79">
        <v>159714008732</v>
      </c>
      <c r="E362" s="80">
        <f>+D362*0.0002</f>
        <v>31942801.746400002</v>
      </c>
      <c r="F362" s="80">
        <v>29</v>
      </c>
      <c r="G362" s="80">
        <v>3430000</v>
      </c>
      <c r="H362" s="80">
        <f t="shared" si="43"/>
        <v>3825769.230769231</v>
      </c>
      <c r="I362" s="80">
        <f t="shared" si="44"/>
        <v>35768570.97716923</v>
      </c>
      <c r="J362" s="80"/>
      <c r="K362" s="80"/>
      <c r="L362" s="47"/>
      <c r="M362" s="81"/>
      <c r="N362" s="54"/>
    </row>
    <row r="363" spans="1:14" s="62" customFormat="1" ht="24.75" customHeight="1">
      <c r="A363" s="76">
        <v>355</v>
      </c>
      <c r="B363" s="77" t="s">
        <v>1058</v>
      </c>
      <c r="C363" s="78" t="s">
        <v>1059</v>
      </c>
      <c r="D363" s="79">
        <v>44698739158</v>
      </c>
      <c r="E363" s="80">
        <f>+D363*0.0002</f>
        <v>8939747.831600001</v>
      </c>
      <c r="F363" s="80">
        <v>7</v>
      </c>
      <c r="G363" s="80">
        <v>3430000</v>
      </c>
      <c r="H363" s="80">
        <f t="shared" si="43"/>
        <v>923461.5384615385</v>
      </c>
      <c r="I363" s="80">
        <f t="shared" si="44"/>
        <v>9863209.37006154</v>
      </c>
      <c r="J363" s="80"/>
      <c r="K363" s="80"/>
      <c r="L363" s="47"/>
      <c r="M363" s="76"/>
      <c r="N363" s="54"/>
    </row>
    <row r="364" spans="1:14" s="62" customFormat="1" ht="24.75" customHeight="1">
      <c r="A364" s="76">
        <v>356</v>
      </c>
      <c r="B364" s="77" t="s">
        <v>1060</v>
      </c>
      <c r="C364" s="78" t="s">
        <v>1061</v>
      </c>
      <c r="D364" s="79">
        <v>79481914617</v>
      </c>
      <c r="E364" s="80">
        <f>+D364*0.0002</f>
        <v>15896382.923400002</v>
      </c>
      <c r="F364" s="80">
        <v>15</v>
      </c>
      <c r="G364" s="80">
        <v>3430000</v>
      </c>
      <c r="H364" s="80">
        <f t="shared" si="43"/>
        <v>1978846.1538461538</v>
      </c>
      <c r="I364" s="80">
        <f t="shared" si="44"/>
        <v>17875229.077246156</v>
      </c>
      <c r="J364" s="80"/>
      <c r="K364" s="80"/>
      <c r="L364" s="47"/>
      <c r="M364" s="81"/>
      <c r="N364" s="54"/>
    </row>
    <row r="365" spans="1:14" s="62" customFormat="1" ht="31.5">
      <c r="A365" s="76">
        <v>357</v>
      </c>
      <c r="B365" s="77" t="s">
        <v>1062</v>
      </c>
      <c r="C365" s="78" t="s">
        <v>1063</v>
      </c>
      <c r="D365" s="79">
        <v>38090448696</v>
      </c>
      <c r="E365" s="80">
        <f>+D365*0.0002</f>
        <v>7618089.739200001</v>
      </c>
      <c r="F365" s="80">
        <v>17</v>
      </c>
      <c r="G365" s="80">
        <v>3430000</v>
      </c>
      <c r="H365" s="80">
        <f t="shared" si="43"/>
        <v>2242692.3076923075</v>
      </c>
      <c r="I365" s="80">
        <f t="shared" si="44"/>
        <v>9860782.046892308</v>
      </c>
      <c r="J365" s="80"/>
      <c r="K365" s="80"/>
      <c r="L365" s="47"/>
      <c r="M365" s="81"/>
      <c r="N365" s="54"/>
    </row>
    <row r="366" spans="1:14" s="62" customFormat="1" ht="31.5" customHeight="1">
      <c r="A366" s="76">
        <v>358</v>
      </c>
      <c r="B366" s="77" t="s">
        <v>1064</v>
      </c>
      <c r="C366" s="78" t="s">
        <v>239</v>
      </c>
      <c r="D366" s="79">
        <v>230207195923</v>
      </c>
      <c r="E366" s="80">
        <f>+D366*0.0002/2</f>
        <v>23020719.5923</v>
      </c>
      <c r="F366" s="80">
        <v>55</v>
      </c>
      <c r="G366" s="80">
        <v>3430000</v>
      </c>
      <c r="H366" s="80">
        <f t="shared" si="43"/>
        <v>7255769.230769231</v>
      </c>
      <c r="I366" s="80">
        <f t="shared" si="44"/>
        <v>30276488.823069233</v>
      </c>
      <c r="J366" s="80"/>
      <c r="K366" s="80"/>
      <c r="L366" s="47" t="s">
        <v>312</v>
      </c>
      <c r="M366" s="81"/>
      <c r="N366" s="54"/>
    </row>
    <row r="367" spans="1:14" s="62" customFormat="1" ht="31.5" customHeight="1">
      <c r="A367" s="76">
        <v>359</v>
      </c>
      <c r="B367" s="77" t="s">
        <v>1065</v>
      </c>
      <c r="C367" s="78" t="s">
        <v>290</v>
      </c>
      <c r="D367" s="79">
        <v>116380224696</v>
      </c>
      <c r="E367" s="80">
        <f>+D367*0.0002/2</f>
        <v>11638022.469600001</v>
      </c>
      <c r="F367" s="80">
        <v>48</v>
      </c>
      <c r="G367" s="80">
        <v>3430000</v>
      </c>
      <c r="H367" s="80">
        <f t="shared" si="43"/>
        <v>6332307.692307692</v>
      </c>
      <c r="I367" s="80">
        <f t="shared" si="44"/>
        <v>17970330.161907695</v>
      </c>
      <c r="J367" s="80"/>
      <c r="K367" s="80"/>
      <c r="L367" s="47" t="s">
        <v>312</v>
      </c>
      <c r="M367" s="76"/>
      <c r="N367" s="54"/>
    </row>
    <row r="368" spans="1:14" s="62" customFormat="1" ht="24.75" customHeight="1">
      <c r="A368" s="76">
        <v>360</v>
      </c>
      <c r="B368" s="77" t="s">
        <v>1066</v>
      </c>
      <c r="C368" s="78" t="s">
        <v>669</v>
      </c>
      <c r="D368" s="79">
        <v>21518149118</v>
      </c>
      <c r="E368" s="80">
        <f>+D368*0.0002</f>
        <v>4303629.8236</v>
      </c>
      <c r="F368" s="80">
        <v>61</v>
      </c>
      <c r="G368" s="80">
        <v>3430000</v>
      </c>
      <c r="H368" s="80">
        <f t="shared" si="43"/>
        <v>8047307.692307692</v>
      </c>
      <c r="I368" s="80">
        <f t="shared" si="44"/>
        <v>12350937.515907692</v>
      </c>
      <c r="J368" s="80"/>
      <c r="K368" s="80"/>
      <c r="L368" s="47"/>
      <c r="M368" s="81"/>
      <c r="N368" s="54"/>
    </row>
    <row r="369" spans="1:14" s="62" customFormat="1" ht="31.5" customHeight="1">
      <c r="A369" s="76">
        <v>361</v>
      </c>
      <c r="B369" s="77" t="s">
        <v>1067</v>
      </c>
      <c r="C369" s="78" t="s">
        <v>1068</v>
      </c>
      <c r="D369" s="79">
        <v>41548595570</v>
      </c>
      <c r="E369" s="80">
        <f>+D369*0.0002/2</f>
        <v>4154859.557</v>
      </c>
      <c r="F369" s="80">
        <v>35</v>
      </c>
      <c r="G369" s="80">
        <v>3430000</v>
      </c>
      <c r="H369" s="80">
        <f t="shared" si="43"/>
        <v>4617307.692307692</v>
      </c>
      <c r="I369" s="80">
        <f t="shared" si="44"/>
        <v>8772167.249307692</v>
      </c>
      <c r="J369" s="80">
        <v>8772167</v>
      </c>
      <c r="K369" s="80" t="s">
        <v>1648</v>
      </c>
      <c r="L369" s="47" t="s">
        <v>312</v>
      </c>
      <c r="M369" s="81"/>
      <c r="N369" s="54"/>
    </row>
    <row r="370" spans="1:14" s="62" customFormat="1" ht="24.75" customHeight="1">
      <c r="A370" s="76">
        <v>362</v>
      </c>
      <c r="B370" s="77" t="s">
        <v>1069</v>
      </c>
      <c r="C370" s="78" t="s">
        <v>1070</v>
      </c>
      <c r="D370" s="79">
        <v>775646981777</v>
      </c>
      <c r="E370" s="80">
        <v>100000000</v>
      </c>
      <c r="F370" s="80">
        <v>40</v>
      </c>
      <c r="G370" s="80">
        <v>3430000</v>
      </c>
      <c r="H370" s="80">
        <f t="shared" si="43"/>
        <v>5276923.076923077</v>
      </c>
      <c r="I370" s="80">
        <f t="shared" si="44"/>
        <v>105276923.07692307</v>
      </c>
      <c r="J370" s="80"/>
      <c r="K370" s="80"/>
      <c r="L370" s="47"/>
      <c r="M370" s="81"/>
      <c r="N370" s="54"/>
    </row>
    <row r="371" spans="1:14" s="62" customFormat="1" ht="31.5" customHeight="1">
      <c r="A371" s="76">
        <v>363</v>
      </c>
      <c r="B371" s="77" t="s">
        <v>1071</v>
      </c>
      <c r="C371" s="78" t="s">
        <v>1072</v>
      </c>
      <c r="D371" s="79">
        <v>1124837311238</v>
      </c>
      <c r="E371" s="80">
        <f>100000000/2</f>
        <v>50000000</v>
      </c>
      <c r="F371" s="80">
        <v>425</v>
      </c>
      <c r="G371" s="80">
        <v>3430000</v>
      </c>
      <c r="H371" s="80">
        <f t="shared" si="43"/>
        <v>56067307.692307696</v>
      </c>
      <c r="I371" s="80">
        <f t="shared" si="44"/>
        <v>106067307.6923077</v>
      </c>
      <c r="J371" s="80"/>
      <c r="K371" s="80"/>
      <c r="L371" s="47" t="s">
        <v>312</v>
      </c>
      <c r="M371" s="81"/>
      <c r="N371" s="54"/>
    </row>
    <row r="372" spans="1:14" s="62" customFormat="1" ht="24.75" customHeight="1">
      <c r="A372" s="76">
        <v>364</v>
      </c>
      <c r="B372" s="77" t="s">
        <v>1073</v>
      </c>
      <c r="C372" s="78" t="s">
        <v>1074</v>
      </c>
      <c r="D372" s="79">
        <v>77304996878</v>
      </c>
      <c r="E372" s="80">
        <f>+D372*0.0002</f>
        <v>15460999.3756</v>
      </c>
      <c r="F372" s="80">
        <v>82</v>
      </c>
      <c r="G372" s="80">
        <v>3430000</v>
      </c>
      <c r="H372" s="80">
        <f t="shared" si="43"/>
        <v>10817692.307692308</v>
      </c>
      <c r="I372" s="80">
        <f t="shared" si="44"/>
        <v>26278691.683292307</v>
      </c>
      <c r="J372" s="80"/>
      <c r="K372" s="80"/>
      <c r="L372" s="47"/>
      <c r="M372" s="81"/>
      <c r="N372" s="54"/>
    </row>
    <row r="373" spans="1:14" s="62" customFormat="1" ht="31.5">
      <c r="A373" s="76">
        <v>365</v>
      </c>
      <c r="B373" s="77" t="s">
        <v>1075</v>
      </c>
      <c r="C373" s="78" t="s">
        <v>1076</v>
      </c>
      <c r="D373" s="79">
        <v>90890006511</v>
      </c>
      <c r="E373" s="80">
        <f>+D373*0.0002</f>
        <v>18178001.3022</v>
      </c>
      <c r="F373" s="80">
        <v>49</v>
      </c>
      <c r="G373" s="80">
        <v>3430000</v>
      </c>
      <c r="H373" s="80">
        <f t="shared" si="43"/>
        <v>6464230.769230769</v>
      </c>
      <c r="I373" s="80">
        <f t="shared" si="44"/>
        <v>24642232.07143077</v>
      </c>
      <c r="J373" s="80"/>
      <c r="K373" s="80"/>
      <c r="L373" s="47"/>
      <c r="M373" s="81"/>
      <c r="N373" s="54"/>
    </row>
    <row r="374" spans="1:14" s="62" customFormat="1" ht="24.75" customHeight="1">
      <c r="A374" s="76">
        <v>366</v>
      </c>
      <c r="B374" s="77" t="s">
        <v>1077</v>
      </c>
      <c r="C374" s="78" t="s">
        <v>1078</v>
      </c>
      <c r="D374" s="79">
        <v>52055165540</v>
      </c>
      <c r="E374" s="80">
        <f>+D374*0.0002</f>
        <v>10411033.108000001</v>
      </c>
      <c r="F374" s="80">
        <v>54</v>
      </c>
      <c r="G374" s="80">
        <v>3430000</v>
      </c>
      <c r="H374" s="80">
        <f t="shared" si="43"/>
        <v>7123846.153846154</v>
      </c>
      <c r="I374" s="80">
        <f t="shared" si="44"/>
        <v>17534879.261846155</v>
      </c>
      <c r="J374" s="80">
        <v>19381802</v>
      </c>
      <c r="K374" s="80" t="s">
        <v>1651</v>
      </c>
      <c r="L374" s="47"/>
      <c r="M374" s="76"/>
      <c r="N374" s="54"/>
    </row>
    <row r="375" spans="1:14" s="62" customFormat="1" ht="24.75" customHeight="1">
      <c r="A375" s="76">
        <v>367</v>
      </c>
      <c r="B375" s="77" t="s">
        <v>1079</v>
      </c>
      <c r="C375" s="78" t="s">
        <v>1080</v>
      </c>
      <c r="D375" s="79">
        <v>425574979095</v>
      </c>
      <c r="E375" s="80">
        <f>+D375*0.0002</f>
        <v>85114995.819</v>
      </c>
      <c r="F375" s="80">
        <v>114</v>
      </c>
      <c r="G375" s="80">
        <v>3430000</v>
      </c>
      <c r="H375" s="80">
        <f t="shared" si="43"/>
        <v>15039230.76923077</v>
      </c>
      <c r="I375" s="80">
        <f t="shared" si="44"/>
        <v>100154226.58823077</v>
      </c>
      <c r="J375" s="80"/>
      <c r="K375" s="80"/>
      <c r="L375" s="47"/>
      <c r="M375" s="81"/>
      <c r="N375" s="54"/>
    </row>
    <row r="376" spans="1:14" s="62" customFormat="1" ht="31.5" customHeight="1">
      <c r="A376" s="76">
        <v>368</v>
      </c>
      <c r="B376" s="77" t="s">
        <v>1081</v>
      </c>
      <c r="C376" s="78" t="s">
        <v>1082</v>
      </c>
      <c r="D376" s="79">
        <v>2510161600828</v>
      </c>
      <c r="E376" s="80">
        <f>100000000/2</f>
        <v>50000000</v>
      </c>
      <c r="F376" s="80">
        <v>1333</v>
      </c>
      <c r="G376" s="80">
        <v>3430000</v>
      </c>
      <c r="H376" s="80">
        <f t="shared" si="43"/>
        <v>175853461.53846154</v>
      </c>
      <c r="I376" s="80">
        <f t="shared" si="44"/>
        <v>225853461.53846154</v>
      </c>
      <c r="J376" s="80"/>
      <c r="K376" s="80"/>
      <c r="L376" s="47" t="s">
        <v>312</v>
      </c>
      <c r="M376" s="81"/>
      <c r="N376" s="54"/>
    </row>
    <row r="377" spans="1:14" s="62" customFormat="1" ht="31.5" customHeight="1">
      <c r="A377" s="76">
        <v>369</v>
      </c>
      <c r="B377" s="77" t="s">
        <v>1083</v>
      </c>
      <c r="C377" s="78" t="s">
        <v>249</v>
      </c>
      <c r="D377" s="79">
        <v>19528559818</v>
      </c>
      <c r="E377" s="80">
        <f>+D377*0.0002/2</f>
        <v>1952855.9818000002</v>
      </c>
      <c r="F377" s="80">
        <v>277</v>
      </c>
      <c r="G377" s="80">
        <v>3430000</v>
      </c>
      <c r="H377" s="80">
        <f t="shared" si="43"/>
        <v>36542692.307692304</v>
      </c>
      <c r="I377" s="80">
        <f t="shared" si="44"/>
        <v>38495548.2894923</v>
      </c>
      <c r="J377" s="80"/>
      <c r="K377" s="80"/>
      <c r="L377" s="47" t="s">
        <v>312</v>
      </c>
      <c r="M377" s="81"/>
      <c r="N377" s="54"/>
    </row>
    <row r="378" spans="1:14" s="62" customFormat="1" ht="31.5" customHeight="1">
      <c r="A378" s="76">
        <v>370</v>
      </c>
      <c r="B378" s="77" t="s">
        <v>1084</v>
      </c>
      <c r="C378" s="78" t="s">
        <v>1085</v>
      </c>
      <c r="D378" s="79">
        <v>14452180714</v>
      </c>
      <c r="E378" s="80">
        <f>+D378*0.0002/2</f>
        <v>1445218.0714</v>
      </c>
      <c r="F378" s="80">
        <v>17</v>
      </c>
      <c r="G378" s="80">
        <v>3430000</v>
      </c>
      <c r="H378" s="80">
        <f t="shared" si="43"/>
        <v>2242692.3076923075</v>
      </c>
      <c r="I378" s="80">
        <f t="shared" si="44"/>
        <v>3687910.3790923078</v>
      </c>
      <c r="J378" s="80"/>
      <c r="K378" s="80"/>
      <c r="L378" s="47" t="s">
        <v>312</v>
      </c>
      <c r="M378" s="76"/>
      <c r="N378" s="54"/>
    </row>
    <row r="379" spans="1:14" s="62" customFormat="1" ht="31.5" customHeight="1">
      <c r="A379" s="76">
        <v>371</v>
      </c>
      <c r="B379" s="77" t="s">
        <v>539</v>
      </c>
      <c r="C379" s="78" t="s">
        <v>902</v>
      </c>
      <c r="D379" s="79">
        <v>457568839763</v>
      </c>
      <c r="E379" s="80">
        <f>+D379*0.0002/2</f>
        <v>45756883.9763</v>
      </c>
      <c r="F379" s="80">
        <v>124</v>
      </c>
      <c r="G379" s="80">
        <v>3430000</v>
      </c>
      <c r="H379" s="80">
        <f t="shared" si="43"/>
        <v>16358461.538461538</v>
      </c>
      <c r="I379" s="80">
        <f t="shared" si="44"/>
        <v>62115345.51476154</v>
      </c>
      <c r="J379" s="80">
        <v>61983422</v>
      </c>
      <c r="K379" s="80" t="s">
        <v>538</v>
      </c>
      <c r="L379" s="47" t="s">
        <v>312</v>
      </c>
      <c r="M379" s="81"/>
      <c r="N379" s="54"/>
    </row>
    <row r="380" spans="1:14" s="62" customFormat="1" ht="31.5" customHeight="1">
      <c r="A380" s="76">
        <v>372</v>
      </c>
      <c r="B380" s="77" t="s">
        <v>1086</v>
      </c>
      <c r="C380" s="78" t="s">
        <v>273</v>
      </c>
      <c r="D380" s="79">
        <v>3129969521</v>
      </c>
      <c r="E380" s="80">
        <v>500000</v>
      </c>
      <c r="F380" s="80">
        <v>3</v>
      </c>
      <c r="G380" s="80">
        <v>3430000</v>
      </c>
      <c r="H380" s="80">
        <f aca="true" t="shared" si="45" ref="H380:H443">+F380*G380/26</f>
        <v>395769.23076923075</v>
      </c>
      <c r="I380" s="80">
        <f aca="true" t="shared" si="46" ref="I380:I443">+E380+H380</f>
        <v>895769.2307692308</v>
      </c>
      <c r="J380" s="80"/>
      <c r="K380" s="80"/>
      <c r="L380" s="47" t="s">
        <v>312</v>
      </c>
      <c r="M380" s="81"/>
      <c r="N380" s="54"/>
    </row>
    <row r="381" spans="1:14" s="62" customFormat="1" ht="31.5">
      <c r="A381" s="76">
        <v>373</v>
      </c>
      <c r="B381" s="77" t="s">
        <v>1087</v>
      </c>
      <c r="C381" s="78" t="s">
        <v>1088</v>
      </c>
      <c r="D381" s="79">
        <v>208482286904</v>
      </c>
      <c r="E381" s="80">
        <f>+D381*0.0002</f>
        <v>41696457.3808</v>
      </c>
      <c r="F381" s="80">
        <v>61</v>
      </c>
      <c r="G381" s="80">
        <v>3430000</v>
      </c>
      <c r="H381" s="80">
        <f t="shared" si="45"/>
        <v>8047307.692307692</v>
      </c>
      <c r="I381" s="80">
        <f t="shared" si="46"/>
        <v>49743765.07310769</v>
      </c>
      <c r="J381" s="80"/>
      <c r="K381" s="80"/>
      <c r="L381" s="47"/>
      <c r="M381" s="81"/>
      <c r="N381" s="54"/>
    </row>
    <row r="382" spans="1:14" s="62" customFormat="1" ht="31.5">
      <c r="A382" s="76">
        <v>374</v>
      </c>
      <c r="B382" s="77" t="s">
        <v>1089</v>
      </c>
      <c r="C382" s="78" t="s">
        <v>1090</v>
      </c>
      <c r="D382" s="79">
        <v>417267765390</v>
      </c>
      <c r="E382" s="80">
        <f>+D382*0.0002</f>
        <v>83453553.07800001</v>
      </c>
      <c r="F382" s="80">
        <v>2210</v>
      </c>
      <c r="G382" s="80">
        <v>3070000</v>
      </c>
      <c r="H382" s="80">
        <f t="shared" si="45"/>
        <v>260950000</v>
      </c>
      <c r="I382" s="80">
        <f t="shared" si="46"/>
        <v>344403553.078</v>
      </c>
      <c r="J382" s="80">
        <f>41726777+260104166</f>
        <v>301830943</v>
      </c>
      <c r="K382" s="79" t="s">
        <v>1657</v>
      </c>
      <c r="L382" s="47"/>
      <c r="M382" s="81"/>
      <c r="N382" s="54"/>
    </row>
    <row r="383" spans="1:14" s="62" customFormat="1" ht="24.75" customHeight="1">
      <c r="A383" s="76">
        <v>375</v>
      </c>
      <c r="B383" s="77" t="s">
        <v>1091</v>
      </c>
      <c r="C383" s="78" t="s">
        <v>1092</v>
      </c>
      <c r="D383" s="79">
        <v>40008407334</v>
      </c>
      <c r="E383" s="80">
        <f>+D383*0.0002</f>
        <v>8001681.4668000005</v>
      </c>
      <c r="F383" s="80">
        <v>42</v>
      </c>
      <c r="G383" s="80">
        <v>3430000</v>
      </c>
      <c r="H383" s="80">
        <f t="shared" si="45"/>
        <v>5540769.230769231</v>
      </c>
      <c r="I383" s="80">
        <f t="shared" si="46"/>
        <v>13542450.697569232</v>
      </c>
      <c r="J383" s="80"/>
      <c r="K383" s="80"/>
      <c r="L383" s="47"/>
      <c r="M383" s="81"/>
      <c r="N383" s="54"/>
    </row>
    <row r="384" spans="1:14" s="62" customFormat="1" ht="31.5" customHeight="1">
      <c r="A384" s="76">
        <v>376</v>
      </c>
      <c r="B384" s="77" t="s">
        <v>1093</v>
      </c>
      <c r="C384" s="78" t="s">
        <v>1094</v>
      </c>
      <c r="D384" s="79">
        <v>568593875518</v>
      </c>
      <c r="E384" s="80">
        <f>100000000/2</f>
        <v>50000000</v>
      </c>
      <c r="F384" s="80">
        <v>1099</v>
      </c>
      <c r="G384" s="80">
        <v>3430000</v>
      </c>
      <c r="H384" s="80">
        <f t="shared" si="45"/>
        <v>144983461.53846154</v>
      </c>
      <c r="I384" s="80">
        <f t="shared" si="46"/>
        <v>194983461.53846154</v>
      </c>
      <c r="J384" s="80"/>
      <c r="K384" s="80"/>
      <c r="L384" s="47" t="s">
        <v>312</v>
      </c>
      <c r="M384" s="81"/>
      <c r="N384" s="54"/>
    </row>
    <row r="385" spans="1:14" s="62" customFormat="1" ht="31.5" customHeight="1">
      <c r="A385" s="76">
        <v>377</v>
      </c>
      <c r="B385" s="77" t="s">
        <v>1095</v>
      </c>
      <c r="C385" s="78" t="s">
        <v>291</v>
      </c>
      <c r="D385" s="79">
        <v>26306635738</v>
      </c>
      <c r="E385" s="80">
        <f>+D385*0.0002/2</f>
        <v>2630663.5738</v>
      </c>
      <c r="F385" s="80">
        <v>3</v>
      </c>
      <c r="G385" s="80">
        <v>3430000</v>
      </c>
      <c r="H385" s="80">
        <f t="shared" si="45"/>
        <v>395769.23076923075</v>
      </c>
      <c r="I385" s="80">
        <f t="shared" si="46"/>
        <v>3026432.8045692304</v>
      </c>
      <c r="J385" s="80"/>
      <c r="K385" s="80"/>
      <c r="L385" s="47" t="s">
        <v>312</v>
      </c>
      <c r="M385" s="81"/>
      <c r="N385" s="54"/>
    </row>
    <row r="386" spans="1:14" s="62" customFormat="1" ht="24.75" customHeight="1">
      <c r="A386" s="76">
        <v>378</v>
      </c>
      <c r="B386" s="77" t="s">
        <v>1096</v>
      </c>
      <c r="C386" s="78" t="s">
        <v>1097</v>
      </c>
      <c r="D386" s="79">
        <v>20614893885</v>
      </c>
      <c r="E386" s="80">
        <f>+D386*0.0002</f>
        <v>4122978.7770000002</v>
      </c>
      <c r="F386" s="80">
        <v>2</v>
      </c>
      <c r="G386" s="80">
        <v>3430000</v>
      </c>
      <c r="H386" s="80">
        <f t="shared" si="45"/>
        <v>263846.1538461539</v>
      </c>
      <c r="I386" s="80">
        <f t="shared" si="46"/>
        <v>4386824.930846154</v>
      </c>
      <c r="J386" s="80"/>
      <c r="K386" s="80"/>
      <c r="L386" s="47"/>
      <c r="M386" s="81"/>
      <c r="N386" s="54"/>
    </row>
    <row r="387" spans="1:14" s="62" customFormat="1" ht="24.75" customHeight="1">
      <c r="A387" s="76">
        <v>379</v>
      </c>
      <c r="B387" s="77" t="s">
        <v>1098</v>
      </c>
      <c r="C387" s="78" t="s">
        <v>1099</v>
      </c>
      <c r="D387" s="79">
        <v>134892750005</v>
      </c>
      <c r="E387" s="80">
        <f>+D387*0.0002</f>
        <v>26978550.001000002</v>
      </c>
      <c r="F387" s="80">
        <v>196</v>
      </c>
      <c r="G387" s="80">
        <v>3430000</v>
      </c>
      <c r="H387" s="80">
        <f t="shared" si="45"/>
        <v>25856923.076923076</v>
      </c>
      <c r="I387" s="80">
        <f t="shared" si="46"/>
        <v>52835473.077923074</v>
      </c>
      <c r="J387" s="80"/>
      <c r="K387" s="80"/>
      <c r="L387" s="47"/>
      <c r="M387" s="81"/>
      <c r="N387" s="54"/>
    </row>
    <row r="388" spans="1:14" s="62" customFormat="1" ht="24.75" customHeight="1">
      <c r="A388" s="76">
        <v>380</v>
      </c>
      <c r="B388" s="77" t="s">
        <v>1100</v>
      </c>
      <c r="C388" s="78" t="s">
        <v>249</v>
      </c>
      <c r="D388" s="79">
        <v>44745734678</v>
      </c>
      <c r="E388" s="80">
        <f>+D388*0.0002</f>
        <v>8949146.9356</v>
      </c>
      <c r="F388" s="80">
        <v>2</v>
      </c>
      <c r="G388" s="80">
        <v>3430000</v>
      </c>
      <c r="H388" s="80">
        <f t="shared" si="45"/>
        <v>263846.1538461539</v>
      </c>
      <c r="I388" s="80">
        <f t="shared" si="46"/>
        <v>9212993.089446153</v>
      </c>
      <c r="J388" s="80">
        <v>9212993</v>
      </c>
      <c r="K388" s="80" t="s">
        <v>1633</v>
      </c>
      <c r="L388" s="47"/>
      <c r="M388" s="81"/>
      <c r="N388" s="54"/>
    </row>
    <row r="389" spans="1:14" s="62" customFormat="1" ht="31.5" customHeight="1">
      <c r="A389" s="76">
        <v>381</v>
      </c>
      <c r="B389" s="77" t="s">
        <v>1101</v>
      </c>
      <c r="C389" s="78" t="s">
        <v>1102</v>
      </c>
      <c r="D389" s="79">
        <v>370826698133</v>
      </c>
      <c r="E389" s="80">
        <f aca="true" t="shared" si="47" ref="E389:E394">+D389*0.0002/2</f>
        <v>37082669.8133</v>
      </c>
      <c r="F389" s="80">
        <v>286</v>
      </c>
      <c r="G389" s="80">
        <v>3430000</v>
      </c>
      <c r="H389" s="80">
        <f t="shared" si="45"/>
        <v>37730000</v>
      </c>
      <c r="I389" s="80">
        <f t="shared" si="46"/>
        <v>74812669.8133</v>
      </c>
      <c r="J389" s="80"/>
      <c r="K389" s="80"/>
      <c r="L389" s="47" t="s">
        <v>312</v>
      </c>
      <c r="M389" s="76"/>
      <c r="N389" s="54"/>
    </row>
    <row r="390" spans="1:14" s="62" customFormat="1" ht="31.5">
      <c r="A390" s="76">
        <v>382</v>
      </c>
      <c r="B390" s="77" t="s">
        <v>1103</v>
      </c>
      <c r="C390" s="78" t="s">
        <v>1104</v>
      </c>
      <c r="D390" s="79">
        <v>119930097980</v>
      </c>
      <c r="E390" s="80">
        <f t="shared" si="47"/>
        <v>11993009.798</v>
      </c>
      <c r="F390" s="80">
        <v>141</v>
      </c>
      <c r="G390" s="80">
        <v>3430000</v>
      </c>
      <c r="H390" s="80">
        <f t="shared" si="45"/>
        <v>18601153.846153848</v>
      </c>
      <c r="I390" s="80">
        <f t="shared" si="46"/>
        <v>30594163.64415385</v>
      </c>
      <c r="J390" s="80">
        <f>18864989+11993010</f>
        <v>30857999</v>
      </c>
      <c r="K390" s="79" t="s">
        <v>1652</v>
      </c>
      <c r="L390" s="47" t="s">
        <v>312</v>
      </c>
      <c r="M390" s="76"/>
      <c r="N390" s="54"/>
    </row>
    <row r="391" spans="1:14" s="62" customFormat="1" ht="31.5" customHeight="1">
      <c r="A391" s="76">
        <v>383</v>
      </c>
      <c r="B391" s="77" t="s">
        <v>1105</v>
      </c>
      <c r="C391" s="78" t="s">
        <v>1104</v>
      </c>
      <c r="D391" s="79">
        <v>158271423877</v>
      </c>
      <c r="E391" s="80">
        <f t="shared" si="47"/>
        <v>15827142.3877</v>
      </c>
      <c r="F391" s="80">
        <v>99</v>
      </c>
      <c r="G391" s="80">
        <v>3430000</v>
      </c>
      <c r="H391" s="80">
        <f t="shared" si="45"/>
        <v>13060384.615384616</v>
      </c>
      <c r="I391" s="80">
        <f t="shared" si="46"/>
        <v>28887527.003084615</v>
      </c>
      <c r="J391" s="80"/>
      <c r="K391" s="80"/>
      <c r="L391" s="47" t="s">
        <v>312</v>
      </c>
      <c r="M391" s="76"/>
      <c r="N391" s="54"/>
    </row>
    <row r="392" spans="1:14" s="62" customFormat="1" ht="31.5" customHeight="1">
      <c r="A392" s="76">
        <v>384</v>
      </c>
      <c r="B392" s="77" t="s">
        <v>1106</v>
      </c>
      <c r="C392" s="78" t="s">
        <v>1107</v>
      </c>
      <c r="D392" s="79">
        <v>48966976616</v>
      </c>
      <c r="E392" s="80">
        <f t="shared" si="47"/>
        <v>4896697.6616</v>
      </c>
      <c r="F392" s="80">
        <v>123</v>
      </c>
      <c r="G392" s="80">
        <v>3430000</v>
      </c>
      <c r="H392" s="80">
        <f t="shared" si="45"/>
        <v>16226538.461538462</v>
      </c>
      <c r="I392" s="80">
        <f t="shared" si="46"/>
        <v>21123236.12313846</v>
      </c>
      <c r="J392" s="80"/>
      <c r="K392" s="80"/>
      <c r="L392" s="47" t="s">
        <v>312</v>
      </c>
      <c r="M392" s="81"/>
      <c r="N392" s="54"/>
    </row>
    <row r="393" spans="1:14" s="62" customFormat="1" ht="31.5" customHeight="1">
      <c r="A393" s="76">
        <v>385</v>
      </c>
      <c r="B393" s="77" t="s">
        <v>1108</v>
      </c>
      <c r="C393" s="78" t="s">
        <v>1109</v>
      </c>
      <c r="D393" s="79">
        <v>65750263852</v>
      </c>
      <c r="E393" s="80">
        <f t="shared" si="47"/>
        <v>6575026.3852</v>
      </c>
      <c r="F393" s="80">
        <v>122</v>
      </c>
      <c r="G393" s="80">
        <v>3070000</v>
      </c>
      <c r="H393" s="80">
        <f t="shared" si="45"/>
        <v>14405384.615384616</v>
      </c>
      <c r="I393" s="80">
        <f t="shared" si="46"/>
        <v>20980411.000584617</v>
      </c>
      <c r="J393" s="80">
        <v>20027026</v>
      </c>
      <c r="K393" s="80" t="s">
        <v>1628</v>
      </c>
      <c r="L393" s="47" t="s">
        <v>312</v>
      </c>
      <c r="M393" s="81"/>
      <c r="N393" s="54"/>
    </row>
    <row r="394" spans="1:14" s="62" customFormat="1" ht="31.5" customHeight="1">
      <c r="A394" s="76">
        <v>386</v>
      </c>
      <c r="B394" s="77" t="s">
        <v>1110</v>
      </c>
      <c r="C394" s="78" t="s">
        <v>259</v>
      </c>
      <c r="D394" s="79">
        <v>235465460016</v>
      </c>
      <c r="E394" s="80">
        <f t="shared" si="47"/>
        <v>23546546.0016</v>
      </c>
      <c r="F394" s="80">
        <v>132</v>
      </c>
      <c r="G394" s="80">
        <v>3430000</v>
      </c>
      <c r="H394" s="80">
        <f t="shared" si="45"/>
        <v>17413846.153846152</v>
      </c>
      <c r="I394" s="80">
        <f t="shared" si="46"/>
        <v>40960392.15544616</v>
      </c>
      <c r="J394" s="80"/>
      <c r="K394" s="80"/>
      <c r="L394" s="47" t="s">
        <v>312</v>
      </c>
      <c r="M394" s="76"/>
      <c r="N394" s="54"/>
    </row>
    <row r="395" spans="1:14" s="62" customFormat="1" ht="24.75" customHeight="1">
      <c r="A395" s="76">
        <v>387</v>
      </c>
      <c r="B395" s="77" t="s">
        <v>1111</v>
      </c>
      <c r="C395" s="78" t="s">
        <v>239</v>
      </c>
      <c r="D395" s="79">
        <v>128120316731</v>
      </c>
      <c r="E395" s="80">
        <f>+D395*0.0002</f>
        <v>25624063.3462</v>
      </c>
      <c r="F395" s="80">
        <v>36</v>
      </c>
      <c r="G395" s="80">
        <v>3430000</v>
      </c>
      <c r="H395" s="80">
        <f t="shared" si="45"/>
        <v>4749230.769230769</v>
      </c>
      <c r="I395" s="80">
        <f t="shared" si="46"/>
        <v>30373294.11543077</v>
      </c>
      <c r="J395" s="80"/>
      <c r="K395" s="80"/>
      <c r="L395" s="47"/>
      <c r="M395" s="81"/>
      <c r="N395" s="54"/>
    </row>
    <row r="396" spans="1:14" s="62" customFormat="1" ht="24.75" customHeight="1">
      <c r="A396" s="76">
        <v>388</v>
      </c>
      <c r="B396" s="77" t="s">
        <v>1112</v>
      </c>
      <c r="C396" s="78" t="s">
        <v>1113</v>
      </c>
      <c r="D396" s="79">
        <v>33708832411</v>
      </c>
      <c r="E396" s="80">
        <f>+D396*0.0002</f>
        <v>6741766.4822</v>
      </c>
      <c r="F396" s="80">
        <v>12</v>
      </c>
      <c r="G396" s="80">
        <v>3430000</v>
      </c>
      <c r="H396" s="80">
        <f t="shared" si="45"/>
        <v>1583076.923076923</v>
      </c>
      <c r="I396" s="80">
        <f t="shared" si="46"/>
        <v>8324843.405276923</v>
      </c>
      <c r="J396" s="80"/>
      <c r="K396" s="80"/>
      <c r="L396" s="47"/>
      <c r="M396" s="81"/>
      <c r="N396" s="54"/>
    </row>
    <row r="397" spans="1:14" s="62" customFormat="1" ht="24.75" customHeight="1">
      <c r="A397" s="76">
        <v>389</v>
      </c>
      <c r="B397" s="77" t="s">
        <v>1114</v>
      </c>
      <c r="C397" s="78" t="s">
        <v>1115</v>
      </c>
      <c r="D397" s="79">
        <v>233766107420</v>
      </c>
      <c r="E397" s="80">
        <f>+D397*0.0002</f>
        <v>46753221.484000005</v>
      </c>
      <c r="F397" s="80">
        <v>4</v>
      </c>
      <c r="G397" s="80">
        <v>3070000</v>
      </c>
      <c r="H397" s="80">
        <f t="shared" si="45"/>
        <v>472307.6923076923</v>
      </c>
      <c r="I397" s="80">
        <f t="shared" si="46"/>
        <v>47225529.1763077</v>
      </c>
      <c r="J397" s="80"/>
      <c r="K397" s="80"/>
      <c r="L397" s="47"/>
      <c r="M397" s="81"/>
      <c r="N397" s="54"/>
    </row>
    <row r="398" spans="1:14" s="62" customFormat="1" ht="31.5" customHeight="1">
      <c r="A398" s="76">
        <v>390</v>
      </c>
      <c r="B398" s="77" t="s">
        <v>1116</v>
      </c>
      <c r="C398" s="78" t="s">
        <v>239</v>
      </c>
      <c r="D398" s="79">
        <v>77933092548</v>
      </c>
      <c r="E398" s="80">
        <f>+D398*0.0002/2</f>
        <v>7793309.2548</v>
      </c>
      <c r="F398" s="80">
        <v>210</v>
      </c>
      <c r="G398" s="80">
        <v>3430000</v>
      </c>
      <c r="H398" s="80">
        <f t="shared" si="45"/>
        <v>27703846.153846152</v>
      </c>
      <c r="I398" s="80">
        <f t="shared" si="46"/>
        <v>35497155.40864615</v>
      </c>
      <c r="J398" s="80"/>
      <c r="K398" s="80"/>
      <c r="L398" s="47" t="s">
        <v>312</v>
      </c>
      <c r="M398" s="81"/>
      <c r="N398" s="54"/>
    </row>
    <row r="399" spans="1:14" s="62" customFormat="1" ht="31.5">
      <c r="A399" s="76">
        <v>391</v>
      </c>
      <c r="B399" s="77" t="s">
        <v>1117</v>
      </c>
      <c r="C399" s="78" t="s">
        <v>1118</v>
      </c>
      <c r="D399" s="79">
        <v>24089947327</v>
      </c>
      <c r="E399" s="80">
        <f>+D399*0.0002/2</f>
        <v>2408994.7327</v>
      </c>
      <c r="F399" s="80">
        <v>7</v>
      </c>
      <c r="G399" s="80">
        <v>3430000</v>
      </c>
      <c r="H399" s="80">
        <f t="shared" si="45"/>
        <v>923461.5384615385</v>
      </c>
      <c r="I399" s="80">
        <f t="shared" si="46"/>
        <v>3332456.2711615385</v>
      </c>
      <c r="J399" s="80">
        <f>2408995+791538</f>
        <v>3200533</v>
      </c>
      <c r="K399" s="79" t="s">
        <v>1671</v>
      </c>
      <c r="L399" s="47" t="s">
        <v>312</v>
      </c>
      <c r="M399" s="81"/>
      <c r="N399" s="54"/>
    </row>
    <row r="400" spans="1:14" s="62" customFormat="1" ht="24.75" customHeight="1">
      <c r="A400" s="76">
        <v>392</v>
      </c>
      <c r="B400" s="77" t="s">
        <v>1119</v>
      </c>
      <c r="C400" s="78" t="s">
        <v>1120</v>
      </c>
      <c r="D400" s="79">
        <v>6962680715</v>
      </c>
      <c r="E400" s="80">
        <f>+D400*0.0002</f>
        <v>1392536.1430000002</v>
      </c>
      <c r="F400" s="80">
        <v>4</v>
      </c>
      <c r="G400" s="80">
        <v>3070000</v>
      </c>
      <c r="H400" s="80">
        <f t="shared" si="45"/>
        <v>472307.6923076923</v>
      </c>
      <c r="I400" s="80">
        <f t="shared" si="46"/>
        <v>1864843.8353076924</v>
      </c>
      <c r="J400" s="80"/>
      <c r="K400" s="80"/>
      <c r="L400" s="47"/>
      <c r="M400" s="81"/>
      <c r="N400" s="54"/>
    </row>
    <row r="401" spans="1:14" s="62" customFormat="1" ht="24.75" customHeight="1">
      <c r="A401" s="76">
        <v>393</v>
      </c>
      <c r="B401" s="77" t="s">
        <v>1121</v>
      </c>
      <c r="C401" s="78" t="s">
        <v>1122</v>
      </c>
      <c r="D401" s="79">
        <v>12222716464</v>
      </c>
      <c r="E401" s="80">
        <f>+D401*0.0002</f>
        <v>2444543.2928</v>
      </c>
      <c r="F401" s="80">
        <v>23</v>
      </c>
      <c r="G401" s="80">
        <v>3070000</v>
      </c>
      <c r="H401" s="80">
        <f t="shared" si="45"/>
        <v>2715769.230769231</v>
      </c>
      <c r="I401" s="80">
        <f t="shared" si="46"/>
        <v>5160312.523569231</v>
      </c>
      <c r="J401" s="80"/>
      <c r="K401" s="80"/>
      <c r="L401" s="47"/>
      <c r="M401" s="76"/>
      <c r="N401" s="54"/>
    </row>
    <row r="402" spans="1:14" ht="31.5" customHeight="1">
      <c r="A402" s="76">
        <v>394</v>
      </c>
      <c r="B402" s="77" t="s">
        <v>1123</v>
      </c>
      <c r="C402" s="78" t="s">
        <v>279</v>
      </c>
      <c r="D402" s="79">
        <v>126808725892</v>
      </c>
      <c r="E402" s="80">
        <f>+D402*0.0002/2</f>
        <v>12680872.589200001</v>
      </c>
      <c r="F402" s="80">
        <v>383</v>
      </c>
      <c r="G402" s="80">
        <v>3430000</v>
      </c>
      <c r="H402" s="80">
        <f t="shared" si="45"/>
        <v>50526538.461538464</v>
      </c>
      <c r="I402" s="80">
        <f t="shared" si="46"/>
        <v>63207411.05073847</v>
      </c>
      <c r="J402" s="80"/>
      <c r="K402" s="80"/>
      <c r="L402" s="47" t="s">
        <v>312</v>
      </c>
      <c r="M402" s="81"/>
      <c r="N402" s="54"/>
    </row>
    <row r="403" spans="1:14" ht="24.75" customHeight="1">
      <c r="A403" s="76">
        <v>395</v>
      </c>
      <c r="B403" s="77" t="s">
        <v>1124</v>
      </c>
      <c r="C403" s="78" t="s">
        <v>1125</v>
      </c>
      <c r="D403" s="79">
        <v>1813588612</v>
      </c>
      <c r="E403" s="80">
        <v>500000</v>
      </c>
      <c r="F403" s="80">
        <v>9</v>
      </c>
      <c r="G403" s="80">
        <v>3430000</v>
      </c>
      <c r="H403" s="80">
        <f t="shared" si="45"/>
        <v>1187307.6923076923</v>
      </c>
      <c r="I403" s="80">
        <f t="shared" si="46"/>
        <v>1687307.6923076923</v>
      </c>
      <c r="J403" s="80"/>
      <c r="K403" s="80"/>
      <c r="L403" s="47"/>
      <c r="M403" s="81"/>
      <c r="N403" s="54"/>
    </row>
    <row r="404" spans="1:14" ht="31.5" customHeight="1">
      <c r="A404" s="76">
        <v>396</v>
      </c>
      <c r="B404" s="77" t="s">
        <v>1126</v>
      </c>
      <c r="C404" s="78" t="s">
        <v>1127</v>
      </c>
      <c r="D404" s="79">
        <v>492751144335</v>
      </c>
      <c r="E404" s="80">
        <f>+D404*0.0002/2</f>
        <v>49275114.4335</v>
      </c>
      <c r="F404" s="80">
        <v>101</v>
      </c>
      <c r="G404" s="80">
        <v>3430000</v>
      </c>
      <c r="H404" s="80">
        <f t="shared" si="45"/>
        <v>13324230.76923077</v>
      </c>
      <c r="I404" s="80">
        <f t="shared" si="46"/>
        <v>62599345.20273077</v>
      </c>
      <c r="J404" s="80"/>
      <c r="K404" s="80"/>
      <c r="L404" s="47" t="s">
        <v>312</v>
      </c>
      <c r="M404" s="81"/>
      <c r="N404" s="54"/>
    </row>
    <row r="405" spans="1:14" ht="31.5" customHeight="1">
      <c r="A405" s="76">
        <v>397</v>
      </c>
      <c r="B405" s="77" t="s">
        <v>1128</v>
      </c>
      <c r="C405" s="78" t="s">
        <v>808</v>
      </c>
      <c r="D405" s="79">
        <v>89308469913</v>
      </c>
      <c r="E405" s="80">
        <f>+D405*0.0002/2</f>
        <v>8930846.9913</v>
      </c>
      <c r="F405" s="80">
        <v>389</v>
      </c>
      <c r="G405" s="80">
        <v>3430000</v>
      </c>
      <c r="H405" s="80">
        <f t="shared" si="45"/>
        <v>51318076.92307692</v>
      </c>
      <c r="I405" s="80">
        <f t="shared" si="46"/>
        <v>60248923.91437692</v>
      </c>
      <c r="J405" s="80">
        <v>60248924</v>
      </c>
      <c r="K405" s="80" t="s">
        <v>1661</v>
      </c>
      <c r="L405" s="47" t="s">
        <v>312</v>
      </c>
      <c r="M405" s="76"/>
      <c r="N405" s="54"/>
    </row>
    <row r="406" spans="1:14" ht="31.5" customHeight="1">
      <c r="A406" s="76">
        <v>398</v>
      </c>
      <c r="B406" s="77" t="s">
        <v>1129</v>
      </c>
      <c r="C406" s="78" t="s">
        <v>1130</v>
      </c>
      <c r="D406" s="79">
        <v>172395863272</v>
      </c>
      <c r="E406" s="80">
        <f>+D406*0.0002/2</f>
        <v>17239586.3272</v>
      </c>
      <c r="F406" s="80">
        <v>60</v>
      </c>
      <c r="G406" s="80">
        <v>3430000</v>
      </c>
      <c r="H406" s="80">
        <f t="shared" si="45"/>
        <v>7915384.615384615</v>
      </c>
      <c r="I406" s="80">
        <f t="shared" si="46"/>
        <v>25154970.942584615</v>
      </c>
      <c r="J406" s="80"/>
      <c r="K406" s="80"/>
      <c r="L406" s="47" t="s">
        <v>312</v>
      </c>
      <c r="M406" s="81"/>
      <c r="N406" s="54"/>
    </row>
    <row r="407" spans="1:14" ht="31.5" customHeight="1">
      <c r="A407" s="76">
        <v>399</v>
      </c>
      <c r="B407" s="77" t="s">
        <v>1131</v>
      </c>
      <c r="C407" s="78" t="s">
        <v>702</v>
      </c>
      <c r="D407" s="79">
        <v>317238282034</v>
      </c>
      <c r="E407" s="80">
        <f>+D407*0.0002/2</f>
        <v>31723828.2034</v>
      </c>
      <c r="F407" s="80">
        <v>112</v>
      </c>
      <c r="G407" s="80">
        <v>3430000</v>
      </c>
      <c r="H407" s="80">
        <f t="shared" si="45"/>
        <v>14775384.615384616</v>
      </c>
      <c r="I407" s="80">
        <f t="shared" si="46"/>
        <v>46499212.81878462</v>
      </c>
      <c r="J407" s="80">
        <v>46894973</v>
      </c>
      <c r="K407" s="80" t="s">
        <v>1659</v>
      </c>
      <c r="L407" s="47" t="s">
        <v>312</v>
      </c>
      <c r="M407" s="81"/>
      <c r="N407" s="54"/>
    </row>
    <row r="408" spans="1:14" ht="24.75" customHeight="1">
      <c r="A408" s="76">
        <v>400</v>
      </c>
      <c r="B408" s="77" t="s">
        <v>1132</v>
      </c>
      <c r="C408" s="78" t="s">
        <v>1133</v>
      </c>
      <c r="D408" s="79">
        <v>7975219575</v>
      </c>
      <c r="E408" s="80">
        <f>+D408*0.0002</f>
        <v>1595043.915</v>
      </c>
      <c r="F408" s="80">
        <v>6</v>
      </c>
      <c r="G408" s="80">
        <v>3430000</v>
      </c>
      <c r="H408" s="80">
        <f t="shared" si="45"/>
        <v>791538.4615384615</v>
      </c>
      <c r="I408" s="80">
        <f t="shared" si="46"/>
        <v>2386582.3765384615</v>
      </c>
      <c r="J408" s="80"/>
      <c r="K408" s="80"/>
      <c r="L408" s="47"/>
      <c r="M408" s="76"/>
      <c r="N408" s="54"/>
    </row>
    <row r="409" spans="1:14" ht="24.75" customHeight="1">
      <c r="A409" s="76">
        <v>401</v>
      </c>
      <c r="B409" s="77" t="s">
        <v>1134</v>
      </c>
      <c r="C409" s="78" t="s">
        <v>1135</v>
      </c>
      <c r="D409" s="79">
        <v>167133771288</v>
      </c>
      <c r="E409" s="80">
        <f>+D409*0.0002</f>
        <v>33426754.257600002</v>
      </c>
      <c r="F409" s="80">
        <v>3</v>
      </c>
      <c r="G409" s="80">
        <v>3430000</v>
      </c>
      <c r="H409" s="80">
        <f t="shared" si="45"/>
        <v>395769.23076923075</v>
      </c>
      <c r="I409" s="80">
        <f t="shared" si="46"/>
        <v>33822523.488369234</v>
      </c>
      <c r="J409" s="80"/>
      <c r="K409" s="80"/>
      <c r="L409" s="47"/>
      <c r="M409" s="81"/>
      <c r="N409" s="54"/>
    </row>
    <row r="410" spans="1:14" ht="31.5" customHeight="1">
      <c r="A410" s="76">
        <v>402</v>
      </c>
      <c r="B410" s="77" t="s">
        <v>1136</v>
      </c>
      <c r="C410" s="78" t="s">
        <v>902</v>
      </c>
      <c r="D410" s="79">
        <v>63791107029</v>
      </c>
      <c r="E410" s="80">
        <f>+D410*0.0002/2</f>
        <v>6379110.7029</v>
      </c>
      <c r="F410" s="80">
        <v>370</v>
      </c>
      <c r="G410" s="80">
        <v>3430000</v>
      </c>
      <c r="H410" s="80">
        <f t="shared" si="45"/>
        <v>48811538.461538464</v>
      </c>
      <c r="I410" s="80">
        <f t="shared" si="46"/>
        <v>55190649.164438464</v>
      </c>
      <c r="J410" s="80">
        <v>52396807</v>
      </c>
      <c r="K410" s="80" t="s">
        <v>1674</v>
      </c>
      <c r="L410" s="47" t="s">
        <v>312</v>
      </c>
      <c r="M410" s="81"/>
      <c r="N410" s="54"/>
    </row>
    <row r="411" spans="1:14" ht="24.75" customHeight="1">
      <c r="A411" s="76">
        <v>403</v>
      </c>
      <c r="B411" s="77" t="s">
        <v>1137</v>
      </c>
      <c r="C411" s="78" t="s">
        <v>1138</v>
      </c>
      <c r="D411" s="79">
        <v>61306905192</v>
      </c>
      <c r="E411" s="80">
        <f>+D411*0.0002</f>
        <v>12261381.0384</v>
      </c>
      <c r="F411" s="80">
        <v>6</v>
      </c>
      <c r="G411" s="80">
        <v>3070000</v>
      </c>
      <c r="H411" s="80">
        <f t="shared" si="45"/>
        <v>708461.5384615385</v>
      </c>
      <c r="I411" s="80">
        <f t="shared" si="46"/>
        <v>12969842.576861538</v>
      </c>
      <c r="J411" s="80"/>
      <c r="K411" s="80"/>
      <c r="L411" s="47"/>
      <c r="M411" s="76"/>
      <c r="N411" s="54"/>
    </row>
    <row r="412" spans="1:14" ht="24.75" customHeight="1">
      <c r="A412" s="76">
        <v>404</v>
      </c>
      <c r="B412" s="77" t="s">
        <v>1139</v>
      </c>
      <c r="C412" s="78" t="s">
        <v>1140</v>
      </c>
      <c r="D412" s="79">
        <v>563825420102</v>
      </c>
      <c r="E412" s="80">
        <v>100000000</v>
      </c>
      <c r="F412" s="80">
        <v>50</v>
      </c>
      <c r="G412" s="80">
        <v>3070000</v>
      </c>
      <c r="H412" s="80">
        <f t="shared" si="45"/>
        <v>5903846.153846154</v>
      </c>
      <c r="I412" s="80">
        <f t="shared" si="46"/>
        <v>105903846.15384616</v>
      </c>
      <c r="J412" s="80"/>
      <c r="K412" s="80"/>
      <c r="L412" s="47"/>
      <c r="M412" s="81"/>
      <c r="N412" s="54"/>
    </row>
    <row r="413" spans="1:14" ht="24.75" customHeight="1">
      <c r="A413" s="76">
        <v>405</v>
      </c>
      <c r="B413" s="77" t="s">
        <v>1141</v>
      </c>
      <c r="C413" s="78" t="s">
        <v>1140</v>
      </c>
      <c r="D413" s="79">
        <v>674093316351</v>
      </c>
      <c r="E413" s="80">
        <v>100000000</v>
      </c>
      <c r="F413" s="80">
        <v>20</v>
      </c>
      <c r="G413" s="80">
        <v>3070000</v>
      </c>
      <c r="H413" s="80">
        <f t="shared" si="45"/>
        <v>2361538.4615384615</v>
      </c>
      <c r="I413" s="80">
        <f t="shared" si="46"/>
        <v>102361538.46153846</v>
      </c>
      <c r="J413" s="80"/>
      <c r="K413" s="80"/>
      <c r="L413" s="47"/>
      <c r="M413" s="81"/>
      <c r="N413" s="54"/>
    </row>
    <row r="414" spans="1:14" s="117" customFormat="1" ht="110.25">
      <c r="A414" s="76">
        <v>406</v>
      </c>
      <c r="B414" s="77" t="s">
        <v>1142</v>
      </c>
      <c r="C414" s="78" t="s">
        <v>626</v>
      </c>
      <c r="D414" s="79">
        <v>82343404726</v>
      </c>
      <c r="E414" s="80">
        <f>+D414*0.0002</f>
        <v>16468680.9452</v>
      </c>
      <c r="F414" s="80">
        <v>68</v>
      </c>
      <c r="G414" s="80">
        <v>3430000</v>
      </c>
      <c r="H414" s="80">
        <f t="shared" si="45"/>
        <v>8970769.23076923</v>
      </c>
      <c r="I414" s="80">
        <f t="shared" si="46"/>
        <v>25439450.17596923</v>
      </c>
      <c r="J414" s="80">
        <v>12217882</v>
      </c>
      <c r="K414" s="80" t="s">
        <v>1650</v>
      </c>
      <c r="L414" s="47" t="s">
        <v>1620</v>
      </c>
      <c r="M414" s="81"/>
      <c r="N414" s="54"/>
    </row>
    <row r="415" spans="1:14" ht="24.75" customHeight="1">
      <c r="A415" s="76">
        <v>407</v>
      </c>
      <c r="B415" s="77" t="s">
        <v>1143</v>
      </c>
      <c r="C415" s="78" t="s">
        <v>1144</v>
      </c>
      <c r="D415" s="79">
        <v>3836711155</v>
      </c>
      <c r="E415" s="80">
        <f>+D415*0.0002</f>
        <v>767342.231</v>
      </c>
      <c r="F415" s="80">
        <v>6</v>
      </c>
      <c r="G415" s="80">
        <v>3430000</v>
      </c>
      <c r="H415" s="80">
        <f t="shared" si="45"/>
        <v>791538.4615384615</v>
      </c>
      <c r="I415" s="80">
        <f t="shared" si="46"/>
        <v>1558880.6925384616</v>
      </c>
      <c r="J415" s="80"/>
      <c r="K415" s="80"/>
      <c r="L415" s="47"/>
      <c r="M415" s="81"/>
      <c r="N415" s="54"/>
    </row>
    <row r="416" spans="1:14" ht="24.75" customHeight="1">
      <c r="A416" s="76">
        <v>408</v>
      </c>
      <c r="B416" s="77" t="s">
        <v>1145</v>
      </c>
      <c r="C416" s="78" t="s">
        <v>1146</v>
      </c>
      <c r="D416" s="79">
        <v>191738401</v>
      </c>
      <c r="E416" s="80">
        <v>500000</v>
      </c>
      <c r="F416" s="80">
        <v>4</v>
      </c>
      <c r="G416" s="80">
        <v>3430000</v>
      </c>
      <c r="H416" s="80">
        <f t="shared" si="45"/>
        <v>527692.3076923077</v>
      </c>
      <c r="I416" s="80">
        <f t="shared" si="46"/>
        <v>1027692.3076923077</v>
      </c>
      <c r="J416" s="80"/>
      <c r="K416" s="80"/>
      <c r="L416" s="47"/>
      <c r="M416" s="81"/>
      <c r="N416" s="54"/>
    </row>
    <row r="417" spans="1:14" s="62" customFormat="1" ht="31.5">
      <c r="A417" s="76">
        <v>409</v>
      </c>
      <c r="B417" s="77" t="s">
        <v>1147</v>
      </c>
      <c r="C417" s="78" t="s">
        <v>1148</v>
      </c>
      <c r="D417" s="79">
        <v>102093054923</v>
      </c>
      <c r="E417" s="80">
        <f>+D417*0.0002</f>
        <v>20418610.9846</v>
      </c>
      <c r="F417" s="80">
        <v>36</v>
      </c>
      <c r="G417" s="80">
        <v>3430000</v>
      </c>
      <c r="H417" s="80">
        <f t="shared" si="45"/>
        <v>4749230.769230769</v>
      </c>
      <c r="I417" s="80">
        <f t="shared" si="46"/>
        <v>25167841.75383077</v>
      </c>
      <c r="J417" s="80">
        <v>25167842</v>
      </c>
      <c r="K417" s="80" t="s">
        <v>1624</v>
      </c>
      <c r="L417" s="47"/>
      <c r="M417" s="76"/>
      <c r="N417" s="54"/>
    </row>
    <row r="418" spans="1:14" s="62" customFormat="1" ht="24.75" customHeight="1">
      <c r="A418" s="76">
        <v>410</v>
      </c>
      <c r="B418" s="77" t="s">
        <v>1149</v>
      </c>
      <c r="C418" s="78" t="s">
        <v>1150</v>
      </c>
      <c r="D418" s="79">
        <v>3670162411</v>
      </c>
      <c r="E418" s="80">
        <f>+D418*0.0002</f>
        <v>734032.4822000001</v>
      </c>
      <c r="F418" s="80">
        <v>2</v>
      </c>
      <c r="G418" s="80">
        <v>3070000</v>
      </c>
      <c r="H418" s="80">
        <f t="shared" si="45"/>
        <v>236153.84615384616</v>
      </c>
      <c r="I418" s="80">
        <f t="shared" si="46"/>
        <v>970186.3283538462</v>
      </c>
      <c r="J418" s="80"/>
      <c r="K418" s="80"/>
      <c r="L418" s="47"/>
      <c r="M418" s="81"/>
      <c r="N418" s="54"/>
    </row>
    <row r="419" spans="1:14" s="62" customFormat="1" ht="24.75" customHeight="1">
      <c r="A419" s="76">
        <v>411</v>
      </c>
      <c r="B419" s="77" t="s">
        <v>1151</v>
      </c>
      <c r="C419" s="78" t="s">
        <v>1152</v>
      </c>
      <c r="D419" s="79">
        <v>36249991119</v>
      </c>
      <c r="E419" s="80">
        <f>+D419*0.0002</f>
        <v>7249998.223800001</v>
      </c>
      <c r="F419" s="80">
        <v>3</v>
      </c>
      <c r="G419" s="80">
        <v>3430000</v>
      </c>
      <c r="H419" s="80">
        <f t="shared" si="45"/>
        <v>395769.23076923075</v>
      </c>
      <c r="I419" s="80">
        <f t="shared" si="46"/>
        <v>7645767.454569232</v>
      </c>
      <c r="J419" s="80"/>
      <c r="K419" s="80"/>
      <c r="L419" s="47"/>
      <c r="M419" s="81"/>
      <c r="N419" s="54"/>
    </row>
    <row r="420" spans="1:14" s="62" customFormat="1" ht="24.75" customHeight="1">
      <c r="A420" s="76">
        <v>412</v>
      </c>
      <c r="B420" s="77" t="s">
        <v>1153</v>
      </c>
      <c r="C420" s="78" t="s">
        <v>1154</v>
      </c>
      <c r="D420" s="79">
        <v>22593468385</v>
      </c>
      <c r="E420" s="80">
        <f>+D420*0.0002</f>
        <v>4518693.677</v>
      </c>
      <c r="F420" s="80">
        <v>9</v>
      </c>
      <c r="G420" s="80">
        <v>3430000</v>
      </c>
      <c r="H420" s="80">
        <f t="shared" si="45"/>
        <v>1187307.6923076923</v>
      </c>
      <c r="I420" s="80">
        <f t="shared" si="46"/>
        <v>5706001.369307692</v>
      </c>
      <c r="J420" s="80"/>
      <c r="K420" s="80"/>
      <c r="L420" s="47"/>
      <c r="M420" s="81"/>
      <c r="N420" s="54"/>
    </row>
    <row r="421" spans="1:14" s="62" customFormat="1" ht="24.75" customHeight="1">
      <c r="A421" s="76">
        <v>413</v>
      </c>
      <c r="B421" s="77" t="s">
        <v>1155</v>
      </c>
      <c r="C421" s="78" t="s">
        <v>1156</v>
      </c>
      <c r="D421" s="79">
        <v>47035010680</v>
      </c>
      <c r="E421" s="80">
        <f>+D421*0.0002</f>
        <v>9407002.136</v>
      </c>
      <c r="F421" s="80">
        <v>1</v>
      </c>
      <c r="G421" s="80">
        <v>3430000</v>
      </c>
      <c r="H421" s="80">
        <f t="shared" si="45"/>
        <v>131923.07692307694</v>
      </c>
      <c r="I421" s="80">
        <f t="shared" si="46"/>
        <v>9538925.212923076</v>
      </c>
      <c r="J421" s="80"/>
      <c r="K421" s="80"/>
      <c r="L421" s="47"/>
      <c r="M421" s="81"/>
      <c r="N421" s="54"/>
    </row>
    <row r="422" spans="1:14" s="62" customFormat="1" ht="31.5" customHeight="1">
      <c r="A422" s="76">
        <v>414</v>
      </c>
      <c r="B422" s="77" t="s">
        <v>1157</v>
      </c>
      <c r="C422" s="78" t="s">
        <v>702</v>
      </c>
      <c r="D422" s="79">
        <v>154365544264</v>
      </c>
      <c r="E422" s="80">
        <f>+D422*0.0002/2</f>
        <v>15436554.4264</v>
      </c>
      <c r="F422" s="80">
        <v>23</v>
      </c>
      <c r="G422" s="80">
        <v>3430000</v>
      </c>
      <c r="H422" s="80">
        <f t="shared" si="45"/>
        <v>3034230.769230769</v>
      </c>
      <c r="I422" s="80">
        <f t="shared" si="46"/>
        <v>18470785.19563077</v>
      </c>
      <c r="J422" s="80">
        <v>9235000</v>
      </c>
      <c r="K422" s="80" t="s">
        <v>1616</v>
      </c>
      <c r="L422" s="47" t="s">
        <v>312</v>
      </c>
      <c r="M422" s="81"/>
      <c r="N422" s="54"/>
    </row>
    <row r="423" spans="1:14" s="62" customFormat="1" ht="24.75" customHeight="1">
      <c r="A423" s="76">
        <v>415</v>
      </c>
      <c r="B423" s="77" t="s">
        <v>588</v>
      </c>
      <c r="C423" s="78" t="s">
        <v>1158</v>
      </c>
      <c r="D423" s="79">
        <v>59173570731</v>
      </c>
      <c r="E423" s="80">
        <f>+D423*0.0002</f>
        <v>11834714.146200001</v>
      </c>
      <c r="F423" s="80">
        <v>52</v>
      </c>
      <c r="G423" s="80">
        <v>3430000</v>
      </c>
      <c r="H423" s="80">
        <f t="shared" si="45"/>
        <v>6860000</v>
      </c>
      <c r="I423" s="80">
        <f t="shared" si="46"/>
        <v>18694714.1462</v>
      </c>
      <c r="J423" s="80">
        <v>18694714</v>
      </c>
      <c r="K423" s="80" t="s">
        <v>584</v>
      </c>
      <c r="L423" s="47"/>
      <c r="M423" s="81"/>
      <c r="N423" s="54"/>
    </row>
    <row r="424" spans="1:14" s="62" customFormat="1" ht="24.75" customHeight="1">
      <c r="A424" s="76">
        <v>416</v>
      </c>
      <c r="B424" s="77" t="s">
        <v>1159</v>
      </c>
      <c r="C424" s="78" t="s">
        <v>1160</v>
      </c>
      <c r="D424" s="79">
        <v>116544760628</v>
      </c>
      <c r="E424" s="80">
        <f>+D424*0.0002</f>
        <v>23308952.125600003</v>
      </c>
      <c r="F424" s="80">
        <v>18</v>
      </c>
      <c r="G424" s="80">
        <v>3430000</v>
      </c>
      <c r="H424" s="80">
        <f t="shared" si="45"/>
        <v>2374615.3846153845</v>
      </c>
      <c r="I424" s="80">
        <f t="shared" si="46"/>
        <v>25683567.510215387</v>
      </c>
      <c r="J424" s="80"/>
      <c r="K424" s="80"/>
      <c r="L424" s="47"/>
      <c r="M424" s="81"/>
      <c r="N424" s="54"/>
    </row>
    <row r="425" spans="1:14" s="62" customFormat="1" ht="24.75" customHeight="1">
      <c r="A425" s="76">
        <v>417</v>
      </c>
      <c r="B425" s="77" t="s">
        <v>1161</v>
      </c>
      <c r="C425" s="78" t="s">
        <v>1162</v>
      </c>
      <c r="D425" s="79">
        <v>52384813838</v>
      </c>
      <c r="E425" s="80">
        <f>+D425*0.0002</f>
        <v>10476962.7676</v>
      </c>
      <c r="F425" s="80">
        <v>8</v>
      </c>
      <c r="G425" s="80">
        <v>3430000</v>
      </c>
      <c r="H425" s="80">
        <f t="shared" si="45"/>
        <v>1055384.6153846155</v>
      </c>
      <c r="I425" s="80">
        <f t="shared" si="46"/>
        <v>11532347.382984616</v>
      </c>
      <c r="J425" s="80"/>
      <c r="K425" s="80"/>
      <c r="L425" s="47"/>
      <c r="M425" s="76"/>
      <c r="N425" s="54"/>
    </row>
    <row r="426" spans="1:14" s="62" customFormat="1" ht="24.75" customHeight="1">
      <c r="A426" s="76">
        <v>418</v>
      </c>
      <c r="B426" s="77" t="s">
        <v>1163</v>
      </c>
      <c r="C426" s="78" t="s">
        <v>1164</v>
      </c>
      <c r="D426" s="79">
        <v>73380533072</v>
      </c>
      <c r="E426" s="80">
        <f>+D426*0.0002</f>
        <v>14676106.614400001</v>
      </c>
      <c r="F426" s="80">
        <v>5</v>
      </c>
      <c r="G426" s="80">
        <v>3430000</v>
      </c>
      <c r="H426" s="80">
        <f t="shared" si="45"/>
        <v>659615.3846153846</v>
      </c>
      <c r="I426" s="80">
        <f t="shared" si="46"/>
        <v>15335721.999015385</v>
      </c>
      <c r="J426" s="80"/>
      <c r="K426" s="80"/>
      <c r="L426" s="47"/>
      <c r="M426" s="81"/>
      <c r="N426" s="54"/>
    </row>
    <row r="427" spans="1:14" s="62" customFormat="1" ht="31.5" customHeight="1">
      <c r="A427" s="76">
        <v>419</v>
      </c>
      <c r="B427" s="77" t="s">
        <v>1165</v>
      </c>
      <c r="C427" s="78" t="s">
        <v>1166</v>
      </c>
      <c r="D427" s="79">
        <v>14116290822</v>
      </c>
      <c r="E427" s="80">
        <f>+D427*0.0002/2</f>
        <v>1411629.0822</v>
      </c>
      <c r="F427" s="80">
        <v>3</v>
      </c>
      <c r="G427" s="80">
        <v>3430000</v>
      </c>
      <c r="H427" s="80">
        <f t="shared" si="45"/>
        <v>395769.23076923075</v>
      </c>
      <c r="I427" s="80">
        <f t="shared" si="46"/>
        <v>1807398.3129692308</v>
      </c>
      <c r="J427" s="80"/>
      <c r="K427" s="80"/>
      <c r="L427" s="47" t="s">
        <v>312</v>
      </c>
      <c r="M427" s="81"/>
      <c r="N427" s="54"/>
    </row>
    <row r="428" spans="1:14" s="62" customFormat="1" ht="24.75" customHeight="1">
      <c r="A428" s="76">
        <v>420</v>
      </c>
      <c r="B428" s="77" t="s">
        <v>1167</v>
      </c>
      <c r="C428" s="78" t="s">
        <v>791</v>
      </c>
      <c r="D428" s="79">
        <v>5790546304</v>
      </c>
      <c r="E428" s="80">
        <f>+D428*0.0002</f>
        <v>1158109.2608</v>
      </c>
      <c r="F428" s="80">
        <v>3</v>
      </c>
      <c r="G428" s="80">
        <v>3430000</v>
      </c>
      <c r="H428" s="80">
        <f t="shared" si="45"/>
        <v>395769.23076923075</v>
      </c>
      <c r="I428" s="80">
        <f t="shared" si="46"/>
        <v>1553878.4915692308</v>
      </c>
      <c r="J428" s="80"/>
      <c r="K428" s="80"/>
      <c r="L428" s="47"/>
      <c r="M428" s="81"/>
      <c r="N428" s="54"/>
    </row>
    <row r="429" spans="1:14" s="62" customFormat="1" ht="24.75" customHeight="1">
      <c r="A429" s="76">
        <v>421</v>
      </c>
      <c r="B429" s="77" t="s">
        <v>1168</v>
      </c>
      <c r="C429" s="78" t="s">
        <v>1169</v>
      </c>
      <c r="D429" s="79">
        <v>63419080484</v>
      </c>
      <c r="E429" s="80">
        <f>+D429*0.0002</f>
        <v>12683816.096800001</v>
      </c>
      <c r="F429" s="80">
        <v>31</v>
      </c>
      <c r="G429" s="80">
        <v>3430000</v>
      </c>
      <c r="H429" s="80">
        <f t="shared" si="45"/>
        <v>4089615.3846153845</v>
      </c>
      <c r="I429" s="80">
        <f t="shared" si="46"/>
        <v>16773431.481415385</v>
      </c>
      <c r="J429" s="80"/>
      <c r="K429" s="80"/>
      <c r="L429" s="47"/>
      <c r="M429" s="81"/>
      <c r="N429" s="54"/>
    </row>
    <row r="430" spans="1:14" s="62" customFormat="1" ht="24.75" customHeight="1">
      <c r="A430" s="76">
        <v>422</v>
      </c>
      <c r="B430" s="77" t="s">
        <v>1170</v>
      </c>
      <c r="C430" s="78" t="s">
        <v>1171</v>
      </c>
      <c r="D430" s="79">
        <v>325872072307</v>
      </c>
      <c r="E430" s="80">
        <f>+D430*0.0002</f>
        <v>65174414.4614</v>
      </c>
      <c r="F430" s="80">
        <v>100</v>
      </c>
      <c r="G430" s="80">
        <v>3430000</v>
      </c>
      <c r="H430" s="80">
        <f t="shared" si="45"/>
        <v>13192307.692307692</v>
      </c>
      <c r="I430" s="80">
        <f t="shared" si="46"/>
        <v>78366722.1537077</v>
      </c>
      <c r="J430" s="80"/>
      <c r="K430" s="80"/>
      <c r="L430" s="47"/>
      <c r="M430" s="81"/>
      <c r="N430" s="54"/>
    </row>
    <row r="431" spans="1:14" s="62" customFormat="1" ht="24.75" customHeight="1">
      <c r="A431" s="76">
        <v>423</v>
      </c>
      <c r="B431" s="77" t="s">
        <v>1172</v>
      </c>
      <c r="C431" s="78" t="s">
        <v>626</v>
      </c>
      <c r="D431" s="79">
        <v>40136466003</v>
      </c>
      <c r="E431" s="80">
        <f>+D431*0.0002</f>
        <v>8027293.2006</v>
      </c>
      <c r="F431" s="80">
        <v>6</v>
      </c>
      <c r="G431" s="80">
        <v>3430000</v>
      </c>
      <c r="H431" s="80">
        <f t="shared" si="45"/>
        <v>791538.4615384615</v>
      </c>
      <c r="I431" s="80">
        <f t="shared" si="46"/>
        <v>8818831.662138462</v>
      </c>
      <c r="J431" s="80">
        <v>8818832</v>
      </c>
      <c r="K431" s="80" t="s">
        <v>1659</v>
      </c>
      <c r="L431" s="47"/>
      <c r="M431" s="81"/>
      <c r="N431" s="54"/>
    </row>
    <row r="432" spans="1:14" s="62" customFormat="1" ht="31.5" customHeight="1">
      <c r="A432" s="76">
        <v>424</v>
      </c>
      <c r="B432" s="77" t="s">
        <v>597</v>
      </c>
      <c r="C432" s="78" t="s">
        <v>1173</v>
      </c>
      <c r="D432" s="79">
        <v>85653100986</v>
      </c>
      <c r="E432" s="80">
        <f>+D432*0.0002/2</f>
        <v>8565310.0986</v>
      </c>
      <c r="F432" s="80">
        <v>13</v>
      </c>
      <c r="G432" s="80">
        <v>3430000</v>
      </c>
      <c r="H432" s="80">
        <f t="shared" si="45"/>
        <v>1715000</v>
      </c>
      <c r="I432" s="80">
        <f t="shared" si="46"/>
        <v>10280310.0986</v>
      </c>
      <c r="J432" s="80">
        <v>10280310</v>
      </c>
      <c r="K432" s="80" t="s">
        <v>598</v>
      </c>
      <c r="L432" s="47" t="s">
        <v>312</v>
      </c>
      <c r="M432" s="81"/>
      <c r="N432" s="54"/>
    </row>
    <row r="433" spans="1:14" s="62" customFormat="1" ht="31.5" customHeight="1">
      <c r="A433" s="76">
        <v>425</v>
      </c>
      <c r="B433" s="77" t="s">
        <v>1174</v>
      </c>
      <c r="C433" s="78" t="s">
        <v>1175</v>
      </c>
      <c r="D433" s="79">
        <v>82506459184</v>
      </c>
      <c r="E433" s="80">
        <f>+D433*0.0002/2</f>
        <v>8250645.918400001</v>
      </c>
      <c r="F433" s="80">
        <v>64</v>
      </c>
      <c r="G433" s="80">
        <v>3430000</v>
      </c>
      <c r="H433" s="80">
        <f t="shared" si="45"/>
        <v>8443076.923076924</v>
      </c>
      <c r="I433" s="80">
        <f t="shared" si="46"/>
        <v>16693722.841476925</v>
      </c>
      <c r="J433" s="80"/>
      <c r="K433" s="80"/>
      <c r="L433" s="47" t="s">
        <v>312</v>
      </c>
      <c r="M433" s="81"/>
      <c r="N433" s="54"/>
    </row>
    <row r="434" spans="1:14" s="62" customFormat="1" ht="24.75" customHeight="1">
      <c r="A434" s="76">
        <v>426</v>
      </c>
      <c r="B434" s="77" t="s">
        <v>1176</v>
      </c>
      <c r="C434" s="78" t="s">
        <v>1177</v>
      </c>
      <c r="D434" s="79">
        <v>649663456197</v>
      </c>
      <c r="E434" s="80">
        <v>100000000</v>
      </c>
      <c r="F434" s="80">
        <v>159</v>
      </c>
      <c r="G434" s="80">
        <v>3430000</v>
      </c>
      <c r="H434" s="80">
        <f t="shared" si="45"/>
        <v>20975769.230769232</v>
      </c>
      <c r="I434" s="80">
        <f t="shared" si="46"/>
        <v>120975769.23076923</v>
      </c>
      <c r="J434" s="80"/>
      <c r="K434" s="80"/>
      <c r="L434" s="47"/>
      <c r="M434" s="81"/>
      <c r="N434" s="54"/>
    </row>
    <row r="435" spans="1:14" s="62" customFormat="1" ht="24.75" customHeight="1">
      <c r="A435" s="76">
        <v>427</v>
      </c>
      <c r="B435" s="77" t="s">
        <v>1178</v>
      </c>
      <c r="C435" s="78" t="s">
        <v>1179</v>
      </c>
      <c r="D435" s="79">
        <v>75819534664</v>
      </c>
      <c r="E435" s="80">
        <f>+D435*0.0002</f>
        <v>15163906.9328</v>
      </c>
      <c r="F435" s="80">
        <v>50</v>
      </c>
      <c r="G435" s="80">
        <v>3070000</v>
      </c>
      <c r="H435" s="80">
        <f t="shared" si="45"/>
        <v>5903846.153846154</v>
      </c>
      <c r="I435" s="80">
        <f t="shared" si="46"/>
        <v>21067753.086646155</v>
      </c>
      <c r="J435" s="80"/>
      <c r="K435" s="80"/>
      <c r="L435" s="47"/>
      <c r="M435" s="81"/>
      <c r="N435" s="54"/>
    </row>
    <row r="436" spans="1:14" s="62" customFormat="1" ht="31.5" customHeight="1">
      <c r="A436" s="76">
        <v>428</v>
      </c>
      <c r="B436" s="77" t="s">
        <v>1180</v>
      </c>
      <c r="C436" s="78" t="s">
        <v>1181</v>
      </c>
      <c r="D436" s="79">
        <v>87312692281</v>
      </c>
      <c r="E436" s="80">
        <f>+D436*0.0002/2</f>
        <v>8731269.2281</v>
      </c>
      <c r="F436" s="80">
        <v>198</v>
      </c>
      <c r="G436" s="80">
        <v>3430000</v>
      </c>
      <c r="H436" s="80">
        <f t="shared" si="45"/>
        <v>26120769.230769232</v>
      </c>
      <c r="I436" s="80">
        <f t="shared" si="46"/>
        <v>34852038.458869234</v>
      </c>
      <c r="J436" s="80"/>
      <c r="K436" s="80"/>
      <c r="L436" s="47" t="s">
        <v>312</v>
      </c>
      <c r="M436" s="81"/>
      <c r="N436" s="54"/>
    </row>
    <row r="437" spans="1:14" s="62" customFormat="1" ht="31.5" customHeight="1">
      <c r="A437" s="76">
        <v>429</v>
      </c>
      <c r="B437" s="77" t="s">
        <v>1182</v>
      </c>
      <c r="C437" s="78" t="s">
        <v>291</v>
      </c>
      <c r="D437" s="79">
        <v>86386358573</v>
      </c>
      <c r="E437" s="80">
        <f>+D437*0.0002/2</f>
        <v>8638635.8573</v>
      </c>
      <c r="F437" s="80">
        <v>113</v>
      </c>
      <c r="G437" s="80">
        <v>3430000</v>
      </c>
      <c r="H437" s="80">
        <f t="shared" si="45"/>
        <v>14907307.692307692</v>
      </c>
      <c r="I437" s="80">
        <f t="shared" si="46"/>
        <v>23545943.549607694</v>
      </c>
      <c r="J437" s="80">
        <v>42279001</v>
      </c>
      <c r="K437" s="80" t="s">
        <v>1651</v>
      </c>
      <c r="L437" s="47" t="s">
        <v>312</v>
      </c>
      <c r="M437" s="81"/>
      <c r="N437" s="54"/>
    </row>
    <row r="438" spans="1:14" s="62" customFormat="1" ht="31.5" customHeight="1">
      <c r="A438" s="76">
        <v>430</v>
      </c>
      <c r="B438" s="77" t="s">
        <v>571</v>
      </c>
      <c r="C438" s="78" t="s">
        <v>1183</v>
      </c>
      <c r="D438" s="79">
        <v>55942315075</v>
      </c>
      <c r="E438" s="80">
        <f>+D438*0.0002/2</f>
        <v>5594231.5075</v>
      </c>
      <c r="F438" s="80">
        <v>20</v>
      </c>
      <c r="G438" s="80">
        <v>3430000</v>
      </c>
      <c r="H438" s="80">
        <f t="shared" si="45"/>
        <v>2638461.5384615385</v>
      </c>
      <c r="I438" s="80">
        <f t="shared" si="46"/>
        <v>8232693.045961538</v>
      </c>
      <c r="J438" s="80">
        <v>8232694</v>
      </c>
      <c r="K438" s="80" t="s">
        <v>570</v>
      </c>
      <c r="L438" s="47" t="s">
        <v>312</v>
      </c>
      <c r="M438" s="81"/>
      <c r="N438" s="54"/>
    </row>
    <row r="439" spans="1:14" s="62" customFormat="1" ht="24.75" customHeight="1">
      <c r="A439" s="76">
        <v>431</v>
      </c>
      <c r="B439" s="77" t="s">
        <v>1184</v>
      </c>
      <c r="C439" s="78" t="s">
        <v>249</v>
      </c>
      <c r="D439" s="79">
        <v>486110713154</v>
      </c>
      <c r="E439" s="80">
        <f>+D439*0.0002</f>
        <v>97222142.63080001</v>
      </c>
      <c r="F439" s="80">
        <v>294</v>
      </c>
      <c r="G439" s="80">
        <v>3430000</v>
      </c>
      <c r="H439" s="80">
        <f t="shared" si="45"/>
        <v>38785384.615384616</v>
      </c>
      <c r="I439" s="80">
        <f t="shared" si="46"/>
        <v>136007527.24618462</v>
      </c>
      <c r="J439" s="80"/>
      <c r="K439" s="80"/>
      <c r="L439" s="47"/>
      <c r="M439" s="81"/>
      <c r="N439" s="54"/>
    </row>
    <row r="440" spans="1:14" s="62" customFormat="1" ht="31.5" customHeight="1">
      <c r="A440" s="76">
        <v>432</v>
      </c>
      <c r="B440" s="77" t="s">
        <v>1185</v>
      </c>
      <c r="C440" s="78" t="s">
        <v>1186</v>
      </c>
      <c r="D440" s="79">
        <v>105839009364</v>
      </c>
      <c r="E440" s="80">
        <f>+D440*0.0002/2</f>
        <v>10583900.9364</v>
      </c>
      <c r="F440" s="80">
        <v>19</v>
      </c>
      <c r="G440" s="80">
        <v>3430000</v>
      </c>
      <c r="H440" s="80">
        <f t="shared" si="45"/>
        <v>2506538.4615384615</v>
      </c>
      <c r="I440" s="80">
        <f t="shared" si="46"/>
        <v>13090439.397938462</v>
      </c>
      <c r="J440" s="80"/>
      <c r="K440" s="80"/>
      <c r="L440" s="47" t="s">
        <v>312</v>
      </c>
      <c r="M440" s="76"/>
      <c r="N440" s="54"/>
    </row>
    <row r="441" spans="1:14" s="62" customFormat="1" ht="24.75" customHeight="1">
      <c r="A441" s="76">
        <v>433</v>
      </c>
      <c r="B441" s="77" t="s">
        <v>1187</v>
      </c>
      <c r="C441" s="78" t="s">
        <v>1188</v>
      </c>
      <c r="D441" s="79">
        <v>16489334480</v>
      </c>
      <c r="E441" s="80">
        <f>+D441*0.0002</f>
        <v>3297866.896</v>
      </c>
      <c r="F441" s="80">
        <v>1</v>
      </c>
      <c r="G441" s="80">
        <v>3430000</v>
      </c>
      <c r="H441" s="80">
        <f t="shared" si="45"/>
        <v>131923.07692307694</v>
      </c>
      <c r="I441" s="80">
        <f t="shared" si="46"/>
        <v>3429789.972923077</v>
      </c>
      <c r="J441" s="80"/>
      <c r="K441" s="80"/>
      <c r="L441" s="47"/>
      <c r="M441" s="81"/>
      <c r="N441" s="54"/>
    </row>
    <row r="442" spans="1:14" s="62" customFormat="1" ht="24.75" customHeight="1">
      <c r="A442" s="76">
        <v>434</v>
      </c>
      <c r="B442" s="77" t="s">
        <v>1189</v>
      </c>
      <c r="C442" s="78" t="s">
        <v>239</v>
      </c>
      <c r="D442" s="79">
        <v>341123547</v>
      </c>
      <c r="E442" s="80">
        <v>500000</v>
      </c>
      <c r="F442" s="80">
        <v>2</v>
      </c>
      <c r="G442" s="80">
        <v>3430000</v>
      </c>
      <c r="H442" s="80">
        <f t="shared" si="45"/>
        <v>263846.1538461539</v>
      </c>
      <c r="I442" s="80">
        <f t="shared" si="46"/>
        <v>763846.1538461539</v>
      </c>
      <c r="J442" s="80"/>
      <c r="K442" s="80"/>
      <c r="L442" s="47"/>
      <c r="M442" s="81"/>
      <c r="N442" s="54"/>
    </row>
    <row r="443" spans="1:14" s="62" customFormat="1" ht="24.75" customHeight="1">
      <c r="A443" s="76">
        <v>435</v>
      </c>
      <c r="B443" s="77" t="s">
        <v>1190</v>
      </c>
      <c r="C443" s="78" t="s">
        <v>253</v>
      </c>
      <c r="D443" s="79">
        <v>31235093769</v>
      </c>
      <c r="E443" s="80">
        <f>+D443*0.0002</f>
        <v>6247018.7538</v>
      </c>
      <c r="F443" s="80">
        <v>4</v>
      </c>
      <c r="G443" s="80">
        <v>3430000</v>
      </c>
      <c r="H443" s="80">
        <f t="shared" si="45"/>
        <v>527692.3076923077</v>
      </c>
      <c r="I443" s="80">
        <f t="shared" si="46"/>
        <v>6774711.061492308</v>
      </c>
      <c r="J443" s="80"/>
      <c r="K443" s="80"/>
      <c r="L443" s="47"/>
      <c r="M443" s="81"/>
      <c r="N443" s="54"/>
    </row>
    <row r="444" spans="1:14" s="62" customFormat="1" ht="31.5" customHeight="1">
      <c r="A444" s="76">
        <v>436</v>
      </c>
      <c r="B444" s="77" t="s">
        <v>1191</v>
      </c>
      <c r="C444" s="78" t="s">
        <v>862</v>
      </c>
      <c r="D444" s="79">
        <v>9632427848</v>
      </c>
      <c r="E444" s="80">
        <f>+D444*0.0002/2</f>
        <v>963242.7848</v>
      </c>
      <c r="F444" s="80">
        <v>3</v>
      </c>
      <c r="G444" s="80">
        <v>3430000</v>
      </c>
      <c r="H444" s="80">
        <f aca="true" t="shared" si="48" ref="H444:H507">+F444*G444/26</f>
        <v>395769.23076923075</v>
      </c>
      <c r="I444" s="80">
        <f aca="true" t="shared" si="49" ref="I444:I507">+E444+H444</f>
        <v>1359012.0155692308</v>
      </c>
      <c r="J444" s="80"/>
      <c r="K444" s="80"/>
      <c r="L444" s="47" t="s">
        <v>312</v>
      </c>
      <c r="M444" s="81"/>
      <c r="N444" s="54"/>
    </row>
    <row r="445" spans="1:14" s="62" customFormat="1" ht="31.5" customHeight="1">
      <c r="A445" s="76">
        <v>437</v>
      </c>
      <c r="B445" s="77" t="s">
        <v>1192</v>
      </c>
      <c r="C445" s="78" t="s">
        <v>1193</v>
      </c>
      <c r="D445" s="79">
        <v>76449530731</v>
      </c>
      <c r="E445" s="80">
        <f>+D445*0.0002/2</f>
        <v>7644953.073100001</v>
      </c>
      <c r="F445" s="80">
        <v>5</v>
      </c>
      <c r="G445" s="80">
        <v>3430000</v>
      </c>
      <c r="H445" s="80">
        <f t="shared" si="48"/>
        <v>659615.3846153846</v>
      </c>
      <c r="I445" s="80">
        <f t="shared" si="49"/>
        <v>8304568.457715386</v>
      </c>
      <c r="J445" s="80">
        <v>8304568</v>
      </c>
      <c r="K445" s="80" t="s">
        <v>1659</v>
      </c>
      <c r="L445" s="47" t="s">
        <v>312</v>
      </c>
      <c r="M445" s="81"/>
      <c r="N445" s="54"/>
    </row>
    <row r="446" spans="1:14" s="62" customFormat="1" ht="31.5" customHeight="1">
      <c r="A446" s="76">
        <v>438</v>
      </c>
      <c r="B446" s="77" t="s">
        <v>1194</v>
      </c>
      <c r="C446" s="78" t="s">
        <v>1195</v>
      </c>
      <c r="D446" s="79">
        <v>143252458189</v>
      </c>
      <c r="E446" s="80">
        <f>+D446*0.0002/2</f>
        <v>14325245.8189</v>
      </c>
      <c r="F446" s="80">
        <v>19</v>
      </c>
      <c r="G446" s="80">
        <v>3430000</v>
      </c>
      <c r="H446" s="80">
        <f t="shared" si="48"/>
        <v>2506538.4615384615</v>
      </c>
      <c r="I446" s="80">
        <f t="shared" si="49"/>
        <v>16831784.28043846</v>
      </c>
      <c r="J446" s="80"/>
      <c r="K446" s="80"/>
      <c r="L446" s="47" t="s">
        <v>312</v>
      </c>
      <c r="M446" s="76"/>
      <c r="N446" s="54"/>
    </row>
    <row r="447" spans="1:14" ht="31.5" customHeight="1">
      <c r="A447" s="76">
        <v>439</v>
      </c>
      <c r="B447" s="77" t="s">
        <v>1196</v>
      </c>
      <c r="C447" s="78" t="s">
        <v>1197</v>
      </c>
      <c r="D447" s="79">
        <v>39550430019</v>
      </c>
      <c r="E447" s="80">
        <f>+D447*0.0002/2</f>
        <v>3955043.0019</v>
      </c>
      <c r="F447" s="80">
        <v>15</v>
      </c>
      <c r="G447" s="80">
        <v>3430000</v>
      </c>
      <c r="H447" s="80">
        <f t="shared" si="48"/>
        <v>1978846.1538461538</v>
      </c>
      <c r="I447" s="80">
        <f t="shared" si="49"/>
        <v>5933889.155746154</v>
      </c>
      <c r="J447" s="80">
        <v>5933889</v>
      </c>
      <c r="K447" s="80" t="s">
        <v>1636</v>
      </c>
      <c r="L447" s="47" t="s">
        <v>312</v>
      </c>
      <c r="M447" s="81"/>
      <c r="N447" s="54"/>
    </row>
    <row r="448" spans="1:14" ht="31.5" customHeight="1">
      <c r="A448" s="76">
        <v>440</v>
      </c>
      <c r="B448" s="77" t="s">
        <v>1198</v>
      </c>
      <c r="C448" s="78" t="s">
        <v>1199</v>
      </c>
      <c r="D448" s="79">
        <v>145325093441</v>
      </c>
      <c r="E448" s="80">
        <f>+D448*0.0002/2</f>
        <v>14532509.3441</v>
      </c>
      <c r="F448" s="80">
        <v>1010</v>
      </c>
      <c r="G448" s="80">
        <v>3430000</v>
      </c>
      <c r="H448" s="80">
        <f t="shared" si="48"/>
        <v>133242307.6923077</v>
      </c>
      <c r="I448" s="80">
        <f t="shared" si="49"/>
        <v>147774817.0364077</v>
      </c>
      <c r="J448" s="80"/>
      <c r="K448" s="80"/>
      <c r="L448" s="47" t="s">
        <v>312</v>
      </c>
      <c r="M448" s="81"/>
      <c r="N448" s="54"/>
    </row>
    <row r="449" spans="1:14" ht="24.75" customHeight="1">
      <c r="A449" s="76">
        <v>441</v>
      </c>
      <c r="B449" s="77" t="s">
        <v>1200</v>
      </c>
      <c r="C449" s="78" t="s">
        <v>1201</v>
      </c>
      <c r="D449" s="79">
        <v>184424851077</v>
      </c>
      <c r="E449" s="80">
        <f>+D449*0.0002</f>
        <v>36884970.2154</v>
      </c>
      <c r="F449" s="80">
        <v>8</v>
      </c>
      <c r="G449" s="80">
        <v>3430000</v>
      </c>
      <c r="H449" s="80">
        <f t="shared" si="48"/>
        <v>1055384.6153846155</v>
      </c>
      <c r="I449" s="80">
        <f t="shared" si="49"/>
        <v>37940354.83078462</v>
      </c>
      <c r="J449" s="80"/>
      <c r="K449" s="80"/>
      <c r="L449" s="47"/>
      <c r="M449" s="81"/>
      <c r="N449" s="54"/>
    </row>
    <row r="450" spans="1:14" ht="31.5" customHeight="1">
      <c r="A450" s="76">
        <v>442</v>
      </c>
      <c r="B450" s="77" t="s">
        <v>1202</v>
      </c>
      <c r="C450" s="78" t="s">
        <v>1203</v>
      </c>
      <c r="D450" s="79">
        <v>76652714070</v>
      </c>
      <c r="E450" s="80">
        <f>+D450*0.0002/2</f>
        <v>7665271.407000001</v>
      </c>
      <c r="F450" s="80">
        <v>55</v>
      </c>
      <c r="G450" s="80">
        <v>3430000</v>
      </c>
      <c r="H450" s="80">
        <f t="shared" si="48"/>
        <v>7255769.230769231</v>
      </c>
      <c r="I450" s="80">
        <f t="shared" si="49"/>
        <v>14921040.637769232</v>
      </c>
      <c r="J450" s="80"/>
      <c r="K450" s="80"/>
      <c r="L450" s="47" t="s">
        <v>312</v>
      </c>
      <c r="M450" s="81"/>
      <c r="N450" s="54"/>
    </row>
    <row r="451" spans="1:14" ht="24.75" customHeight="1">
      <c r="A451" s="76">
        <v>443</v>
      </c>
      <c r="B451" s="77" t="s">
        <v>1204</v>
      </c>
      <c r="C451" s="78" t="s">
        <v>1205</v>
      </c>
      <c r="D451" s="79">
        <v>182546689251</v>
      </c>
      <c r="E451" s="80">
        <f>+D451*0.0002</f>
        <v>36509337.850200005</v>
      </c>
      <c r="F451" s="80">
        <v>19</v>
      </c>
      <c r="G451" s="80">
        <v>3070000</v>
      </c>
      <c r="H451" s="80">
        <f t="shared" si="48"/>
        <v>2243461.5384615385</v>
      </c>
      <c r="I451" s="80">
        <f t="shared" si="49"/>
        <v>38752799.38866154</v>
      </c>
      <c r="J451" s="80"/>
      <c r="K451" s="80"/>
      <c r="L451" s="47"/>
      <c r="M451" s="76"/>
      <c r="N451" s="54"/>
    </row>
    <row r="452" spans="1:14" s="117" customFormat="1" ht="63">
      <c r="A452" s="76">
        <v>444</v>
      </c>
      <c r="B452" s="77" t="s">
        <v>1206</v>
      </c>
      <c r="C452" s="78" t="s">
        <v>279</v>
      </c>
      <c r="D452" s="79">
        <v>177974955680</v>
      </c>
      <c r="E452" s="80">
        <f>+D452*0.0002</f>
        <v>35594991.136</v>
      </c>
      <c r="F452" s="80">
        <v>114</v>
      </c>
      <c r="G452" s="80">
        <v>3430000</v>
      </c>
      <c r="H452" s="80">
        <f t="shared" si="48"/>
        <v>15039230.76923077</v>
      </c>
      <c r="I452" s="80">
        <f t="shared" si="49"/>
        <v>50634221.90523077</v>
      </c>
      <c r="J452" s="80"/>
      <c r="K452" s="80"/>
      <c r="L452" s="47" t="s">
        <v>1619</v>
      </c>
      <c r="M452" s="76"/>
      <c r="N452" s="54"/>
    </row>
    <row r="453" spans="1:14" ht="24.75" customHeight="1">
      <c r="A453" s="76">
        <v>445</v>
      </c>
      <c r="B453" s="77" t="s">
        <v>1207</v>
      </c>
      <c r="C453" s="78" t="s">
        <v>1208</v>
      </c>
      <c r="D453" s="79">
        <v>48249677179</v>
      </c>
      <c r="E453" s="80">
        <f>+D453*0.0002</f>
        <v>9649935.435800001</v>
      </c>
      <c r="F453" s="80">
        <v>268</v>
      </c>
      <c r="G453" s="80">
        <v>3070000</v>
      </c>
      <c r="H453" s="80">
        <f t="shared" si="48"/>
        <v>31644615.384615384</v>
      </c>
      <c r="I453" s="80">
        <f t="shared" si="49"/>
        <v>41294550.820415385</v>
      </c>
      <c r="J453" s="80"/>
      <c r="K453" s="80"/>
      <c r="L453" s="47"/>
      <c r="M453" s="81"/>
      <c r="N453" s="54"/>
    </row>
    <row r="454" spans="1:14" ht="31.5" customHeight="1">
      <c r="A454" s="76">
        <v>446</v>
      </c>
      <c r="B454" s="77" t="s">
        <v>1209</v>
      </c>
      <c r="C454" s="78" t="s">
        <v>1210</v>
      </c>
      <c r="D454" s="79">
        <v>5832621712</v>
      </c>
      <c r="E454" s="80">
        <f>+D454*0.0002/2</f>
        <v>583262.1712</v>
      </c>
      <c r="F454" s="80">
        <v>3</v>
      </c>
      <c r="G454" s="80">
        <v>3430000</v>
      </c>
      <c r="H454" s="80">
        <f t="shared" si="48"/>
        <v>395769.23076923075</v>
      </c>
      <c r="I454" s="80">
        <f t="shared" si="49"/>
        <v>979031.4019692307</v>
      </c>
      <c r="J454" s="80">
        <v>979031</v>
      </c>
      <c r="K454" s="80" t="s">
        <v>1616</v>
      </c>
      <c r="L454" s="47" t="s">
        <v>312</v>
      </c>
      <c r="M454" s="81"/>
      <c r="N454" s="54"/>
    </row>
    <row r="455" spans="1:14" ht="31.5" customHeight="1">
      <c r="A455" s="76">
        <v>447</v>
      </c>
      <c r="B455" s="77" t="s">
        <v>1211</v>
      </c>
      <c r="C455" s="78" t="s">
        <v>275</v>
      </c>
      <c r="D455" s="79">
        <v>110383931773</v>
      </c>
      <c r="E455" s="80">
        <f>+D455*0.0002/2</f>
        <v>11038393.1773</v>
      </c>
      <c r="F455" s="80">
        <v>72</v>
      </c>
      <c r="G455" s="80">
        <v>3430000</v>
      </c>
      <c r="H455" s="80">
        <f t="shared" si="48"/>
        <v>9498461.538461538</v>
      </c>
      <c r="I455" s="80">
        <f t="shared" si="49"/>
        <v>20536854.71576154</v>
      </c>
      <c r="J455" s="80">
        <v>18294158</v>
      </c>
      <c r="K455" s="80" t="s">
        <v>1654</v>
      </c>
      <c r="L455" s="47" t="s">
        <v>312</v>
      </c>
      <c r="M455" s="81"/>
      <c r="N455" s="54"/>
    </row>
    <row r="456" spans="1:14" ht="24.75" customHeight="1">
      <c r="A456" s="76">
        <v>448</v>
      </c>
      <c r="B456" s="77" t="s">
        <v>1212</v>
      </c>
      <c r="C456" s="78" t="s">
        <v>1138</v>
      </c>
      <c r="D456" s="79">
        <v>300363840526</v>
      </c>
      <c r="E456" s="80">
        <f>+D456*0.0002</f>
        <v>60072768.1052</v>
      </c>
      <c r="F456" s="80">
        <v>4</v>
      </c>
      <c r="G456" s="80">
        <v>3070000</v>
      </c>
      <c r="H456" s="80">
        <f t="shared" si="48"/>
        <v>472307.6923076923</v>
      </c>
      <c r="I456" s="80">
        <f t="shared" si="49"/>
        <v>60545075.797507696</v>
      </c>
      <c r="J456" s="80"/>
      <c r="K456" s="80"/>
      <c r="L456" s="47"/>
      <c r="M456" s="81"/>
      <c r="N456" s="54"/>
    </row>
    <row r="457" spans="1:14" ht="24.75" customHeight="1">
      <c r="A457" s="76">
        <v>449</v>
      </c>
      <c r="B457" s="77" t="s">
        <v>1213</v>
      </c>
      <c r="C457" s="78" t="s">
        <v>848</v>
      </c>
      <c r="D457" s="79">
        <v>71775326080</v>
      </c>
      <c r="E457" s="80">
        <f>+D457*0.0002</f>
        <v>14355065.216</v>
      </c>
      <c r="F457" s="80">
        <v>4</v>
      </c>
      <c r="G457" s="80">
        <v>3430000</v>
      </c>
      <c r="H457" s="80">
        <f t="shared" si="48"/>
        <v>527692.3076923077</v>
      </c>
      <c r="I457" s="80">
        <f t="shared" si="49"/>
        <v>14882757.523692308</v>
      </c>
      <c r="J457" s="80"/>
      <c r="K457" s="80"/>
      <c r="L457" s="47"/>
      <c r="M457" s="81"/>
      <c r="N457" s="54"/>
    </row>
    <row r="458" spans="1:14" ht="31.5" customHeight="1">
      <c r="A458" s="76">
        <v>450</v>
      </c>
      <c r="B458" s="77" t="s">
        <v>1214</v>
      </c>
      <c r="C458" s="78" t="s">
        <v>1215</v>
      </c>
      <c r="D458" s="79">
        <v>113161029247</v>
      </c>
      <c r="E458" s="80">
        <f>+D458*0.0002/2</f>
        <v>11316102.924700001</v>
      </c>
      <c r="F458" s="80">
        <v>62</v>
      </c>
      <c r="G458" s="80">
        <v>3430000</v>
      </c>
      <c r="H458" s="80">
        <f t="shared" si="48"/>
        <v>8179230.769230769</v>
      </c>
      <c r="I458" s="80">
        <f t="shared" si="49"/>
        <v>19495333.69393077</v>
      </c>
      <c r="J458" s="80"/>
      <c r="K458" s="80"/>
      <c r="L458" s="47" t="s">
        <v>312</v>
      </c>
      <c r="M458" s="76"/>
      <c r="N458" s="54"/>
    </row>
    <row r="459" spans="1:14" ht="24.75" customHeight="1">
      <c r="A459" s="76">
        <v>451</v>
      </c>
      <c r="B459" s="77" t="s">
        <v>1216</v>
      </c>
      <c r="C459" s="78" t="s">
        <v>236</v>
      </c>
      <c r="D459" s="79">
        <v>45058620467</v>
      </c>
      <c r="E459" s="80">
        <f>+D459*0.0002</f>
        <v>9011724.0934</v>
      </c>
      <c r="F459" s="80">
        <v>25</v>
      </c>
      <c r="G459" s="80">
        <v>3430000</v>
      </c>
      <c r="H459" s="80">
        <f t="shared" si="48"/>
        <v>3298076.923076923</v>
      </c>
      <c r="I459" s="80">
        <f t="shared" si="49"/>
        <v>12309801.016476922</v>
      </c>
      <c r="J459" s="80"/>
      <c r="K459" s="80"/>
      <c r="L459" s="47"/>
      <c r="M459" s="76"/>
      <c r="N459" s="54"/>
    </row>
    <row r="460" spans="1:14" ht="31.5" customHeight="1">
      <c r="A460" s="76">
        <v>452</v>
      </c>
      <c r="B460" s="77" t="s">
        <v>1217</v>
      </c>
      <c r="C460" s="78" t="s">
        <v>1218</v>
      </c>
      <c r="D460" s="79">
        <v>40498429745</v>
      </c>
      <c r="E460" s="80">
        <f>+D460*0.0002/2</f>
        <v>4049842.9745</v>
      </c>
      <c r="F460" s="80">
        <v>68</v>
      </c>
      <c r="G460" s="80">
        <v>3430000</v>
      </c>
      <c r="H460" s="80">
        <f t="shared" si="48"/>
        <v>8970769.23076923</v>
      </c>
      <c r="I460" s="80">
        <f t="shared" si="49"/>
        <v>13020612.20526923</v>
      </c>
      <c r="J460" s="80"/>
      <c r="K460" s="80"/>
      <c r="L460" s="47" t="s">
        <v>312</v>
      </c>
      <c r="M460" s="81"/>
      <c r="N460" s="54"/>
    </row>
    <row r="461" spans="1:14" ht="24.75" customHeight="1">
      <c r="A461" s="76">
        <v>453</v>
      </c>
      <c r="B461" s="77" t="s">
        <v>1219</v>
      </c>
      <c r="C461" s="78" t="s">
        <v>838</v>
      </c>
      <c r="D461" s="79">
        <v>191752773</v>
      </c>
      <c r="E461" s="80">
        <v>500000</v>
      </c>
      <c r="F461" s="80">
        <v>4</v>
      </c>
      <c r="G461" s="80">
        <v>3430000</v>
      </c>
      <c r="H461" s="80">
        <f t="shared" si="48"/>
        <v>527692.3076923077</v>
      </c>
      <c r="I461" s="80">
        <f t="shared" si="49"/>
        <v>1027692.3076923077</v>
      </c>
      <c r="J461" s="80"/>
      <c r="K461" s="80"/>
      <c r="L461" s="47"/>
      <c r="M461" s="76"/>
      <c r="N461" s="54"/>
    </row>
    <row r="462" spans="1:14" ht="24.75" customHeight="1">
      <c r="A462" s="76">
        <v>454</v>
      </c>
      <c r="B462" s="77" t="s">
        <v>1220</v>
      </c>
      <c r="C462" s="78" t="s">
        <v>279</v>
      </c>
      <c r="D462" s="79">
        <v>84309895464</v>
      </c>
      <c r="E462" s="80">
        <f>+D462*0.0002</f>
        <v>16861979.092800003</v>
      </c>
      <c r="F462" s="80">
        <v>1</v>
      </c>
      <c r="G462" s="80">
        <v>3430000</v>
      </c>
      <c r="H462" s="80">
        <f t="shared" si="48"/>
        <v>131923.07692307694</v>
      </c>
      <c r="I462" s="80">
        <f t="shared" si="49"/>
        <v>16993902.16972308</v>
      </c>
      <c r="J462" s="80"/>
      <c r="K462" s="80"/>
      <c r="L462" s="47"/>
      <c r="M462" s="76"/>
      <c r="N462" s="54"/>
    </row>
    <row r="463" spans="1:14" s="62" customFormat="1" ht="31.5" customHeight="1">
      <c r="A463" s="76">
        <v>455</v>
      </c>
      <c r="B463" s="77" t="s">
        <v>1221</v>
      </c>
      <c r="C463" s="78" t="s">
        <v>1222</v>
      </c>
      <c r="D463" s="79">
        <v>353228331040</v>
      </c>
      <c r="E463" s="80">
        <f>+D463*0.0002/2</f>
        <v>35322833.104</v>
      </c>
      <c r="F463" s="80">
        <v>20</v>
      </c>
      <c r="G463" s="80">
        <v>3430000</v>
      </c>
      <c r="H463" s="80">
        <f t="shared" si="48"/>
        <v>2638461.5384615385</v>
      </c>
      <c r="I463" s="80">
        <f t="shared" si="49"/>
        <v>37961294.64246154</v>
      </c>
      <c r="J463" s="80"/>
      <c r="K463" s="80"/>
      <c r="L463" s="47" t="s">
        <v>312</v>
      </c>
      <c r="M463" s="81"/>
      <c r="N463" s="54"/>
    </row>
    <row r="464" spans="1:14" s="62" customFormat="1" ht="31.5" customHeight="1">
      <c r="A464" s="76">
        <v>456</v>
      </c>
      <c r="B464" s="77" t="s">
        <v>1223</v>
      </c>
      <c r="C464" s="78" t="s">
        <v>1090</v>
      </c>
      <c r="D464" s="79">
        <v>365272301031</v>
      </c>
      <c r="E464" s="80">
        <f>+D464*0.0002/2</f>
        <v>36527230.1031</v>
      </c>
      <c r="F464" s="80">
        <v>10</v>
      </c>
      <c r="G464" s="80">
        <v>3070000</v>
      </c>
      <c r="H464" s="80">
        <f t="shared" si="48"/>
        <v>1180769.2307692308</v>
      </c>
      <c r="I464" s="80">
        <f t="shared" si="49"/>
        <v>37707999.333869234</v>
      </c>
      <c r="J464" s="80"/>
      <c r="K464" s="80"/>
      <c r="L464" s="47" t="s">
        <v>312</v>
      </c>
      <c r="M464" s="76"/>
      <c r="N464" s="54"/>
    </row>
    <row r="465" spans="1:14" s="62" customFormat="1" ht="24.75" customHeight="1">
      <c r="A465" s="76">
        <v>457</v>
      </c>
      <c r="B465" s="77" t="s">
        <v>1224</v>
      </c>
      <c r="C465" s="78" t="s">
        <v>1225</v>
      </c>
      <c r="D465" s="79">
        <v>105915035352</v>
      </c>
      <c r="E465" s="80">
        <f>+D465*0.0002</f>
        <v>21183007.0704</v>
      </c>
      <c r="F465" s="80">
        <v>66</v>
      </c>
      <c r="G465" s="80">
        <v>3430000</v>
      </c>
      <c r="H465" s="80">
        <f t="shared" si="48"/>
        <v>8706923.076923076</v>
      </c>
      <c r="I465" s="80">
        <f t="shared" si="49"/>
        <v>29889930.147323076</v>
      </c>
      <c r="J465" s="80"/>
      <c r="K465" s="80"/>
      <c r="L465" s="47"/>
      <c r="M465" s="81"/>
      <c r="N465" s="54"/>
    </row>
    <row r="466" spans="1:14" s="62" customFormat="1" ht="31.5" customHeight="1">
      <c r="A466" s="76">
        <v>458</v>
      </c>
      <c r="B466" s="77" t="s">
        <v>1226</v>
      </c>
      <c r="C466" s="78" t="s">
        <v>303</v>
      </c>
      <c r="D466" s="79">
        <v>194772691806</v>
      </c>
      <c r="E466" s="80">
        <f>+D466*0.0002/2</f>
        <v>19477269.180600002</v>
      </c>
      <c r="F466" s="80">
        <v>51</v>
      </c>
      <c r="G466" s="80">
        <v>3430000</v>
      </c>
      <c r="H466" s="80">
        <f t="shared" si="48"/>
        <v>6728076.923076923</v>
      </c>
      <c r="I466" s="80">
        <f t="shared" si="49"/>
        <v>26205346.103676926</v>
      </c>
      <c r="J466" s="80">
        <v>27524572</v>
      </c>
      <c r="K466" s="80" t="s">
        <v>1627</v>
      </c>
      <c r="L466" s="47" t="s">
        <v>312</v>
      </c>
      <c r="M466" s="76"/>
      <c r="N466" s="54"/>
    </row>
    <row r="467" spans="1:14" s="62" customFormat="1" ht="31.5" customHeight="1">
      <c r="A467" s="76">
        <v>459</v>
      </c>
      <c r="B467" s="77" t="s">
        <v>1227</v>
      </c>
      <c r="C467" s="78" t="s">
        <v>1228</v>
      </c>
      <c r="D467" s="79">
        <v>4220373086</v>
      </c>
      <c r="E467" s="80">
        <v>500000</v>
      </c>
      <c r="F467" s="80">
        <v>3</v>
      </c>
      <c r="G467" s="80">
        <v>3430000</v>
      </c>
      <c r="H467" s="80">
        <f t="shared" si="48"/>
        <v>395769.23076923075</v>
      </c>
      <c r="I467" s="80">
        <f t="shared" si="49"/>
        <v>895769.2307692308</v>
      </c>
      <c r="J467" s="80"/>
      <c r="K467" s="80"/>
      <c r="L467" s="47" t="s">
        <v>312</v>
      </c>
      <c r="M467" s="76"/>
      <c r="N467" s="54"/>
    </row>
    <row r="468" spans="1:14" s="62" customFormat="1" ht="31.5" customHeight="1">
      <c r="A468" s="76">
        <v>460</v>
      </c>
      <c r="B468" s="77" t="s">
        <v>1229</v>
      </c>
      <c r="C468" s="78" t="s">
        <v>1230</v>
      </c>
      <c r="D468" s="79">
        <v>81831559703</v>
      </c>
      <c r="E468" s="80">
        <f>+D468*0.0002/2</f>
        <v>8183155.9703</v>
      </c>
      <c r="F468" s="80">
        <v>33</v>
      </c>
      <c r="G468" s="80">
        <v>3430000</v>
      </c>
      <c r="H468" s="80">
        <f t="shared" si="48"/>
        <v>4353461.538461538</v>
      </c>
      <c r="I468" s="80">
        <f t="shared" si="49"/>
        <v>12536617.508761538</v>
      </c>
      <c r="J468" s="80"/>
      <c r="K468" s="80"/>
      <c r="L468" s="47" t="s">
        <v>312</v>
      </c>
      <c r="M468" s="81"/>
      <c r="N468" s="54"/>
    </row>
    <row r="469" spans="1:14" s="62" customFormat="1" ht="31.5" customHeight="1">
      <c r="A469" s="76">
        <v>461</v>
      </c>
      <c r="B469" s="77" t="s">
        <v>1231</v>
      </c>
      <c r="C469" s="78" t="s">
        <v>1232</v>
      </c>
      <c r="D469" s="79">
        <v>48062909629</v>
      </c>
      <c r="E469" s="80">
        <f>+D469*0.0002/2</f>
        <v>4806290.962900001</v>
      </c>
      <c r="F469" s="80">
        <v>40</v>
      </c>
      <c r="G469" s="80">
        <v>3430000</v>
      </c>
      <c r="H469" s="80">
        <f t="shared" si="48"/>
        <v>5276923.076923077</v>
      </c>
      <c r="I469" s="80">
        <f t="shared" si="49"/>
        <v>10083214.039823078</v>
      </c>
      <c r="J469" s="80"/>
      <c r="K469" s="80"/>
      <c r="L469" s="47" t="s">
        <v>312</v>
      </c>
      <c r="M469" s="81"/>
      <c r="N469" s="54"/>
    </row>
    <row r="470" spans="1:14" s="62" customFormat="1" ht="31.5" customHeight="1">
      <c r="A470" s="76">
        <v>462</v>
      </c>
      <c r="B470" s="77" t="s">
        <v>1233</v>
      </c>
      <c r="C470" s="78" t="s">
        <v>1222</v>
      </c>
      <c r="D470" s="79">
        <v>143217135315</v>
      </c>
      <c r="E470" s="80">
        <f>+D470*0.0002/2</f>
        <v>14321713.5315</v>
      </c>
      <c r="F470" s="80">
        <v>2</v>
      </c>
      <c r="G470" s="80">
        <v>3430000</v>
      </c>
      <c r="H470" s="80">
        <f t="shared" si="48"/>
        <v>263846.1538461539</v>
      </c>
      <c r="I470" s="80">
        <f t="shared" si="49"/>
        <v>14585559.685346154</v>
      </c>
      <c r="J470" s="80">
        <v>14585560</v>
      </c>
      <c r="K470" s="80" t="s">
        <v>1633</v>
      </c>
      <c r="L470" s="47" t="s">
        <v>312</v>
      </c>
      <c r="M470" s="76"/>
      <c r="N470" s="54"/>
    </row>
    <row r="471" spans="1:14" s="62" customFormat="1" ht="31.5" customHeight="1">
      <c r="A471" s="76">
        <v>463</v>
      </c>
      <c r="B471" s="77" t="s">
        <v>1234</v>
      </c>
      <c r="C471" s="78" t="s">
        <v>1235</v>
      </c>
      <c r="D471" s="79">
        <v>99948561617</v>
      </c>
      <c r="E471" s="80">
        <f>+D471*0.0002/2</f>
        <v>9994856.161700001</v>
      </c>
      <c r="F471" s="80">
        <v>64</v>
      </c>
      <c r="G471" s="80">
        <v>3430000</v>
      </c>
      <c r="H471" s="80">
        <f t="shared" si="48"/>
        <v>8443076.923076924</v>
      </c>
      <c r="I471" s="80">
        <f t="shared" si="49"/>
        <v>18437933.084776923</v>
      </c>
      <c r="J471" s="80">
        <v>14144856</v>
      </c>
      <c r="K471" s="80" t="s">
        <v>1655</v>
      </c>
      <c r="L471" s="47" t="s">
        <v>312</v>
      </c>
      <c r="M471" s="81"/>
      <c r="N471" s="54"/>
    </row>
    <row r="472" spans="1:14" s="62" customFormat="1" ht="24.75" customHeight="1">
      <c r="A472" s="76">
        <v>464</v>
      </c>
      <c r="B472" s="77" t="s">
        <v>1236</v>
      </c>
      <c r="C472" s="78" t="s">
        <v>1237</v>
      </c>
      <c r="D472" s="79">
        <v>319765445586</v>
      </c>
      <c r="E472" s="80">
        <f>+D472*0.0002</f>
        <v>63953089.1172</v>
      </c>
      <c r="F472" s="80">
        <v>6</v>
      </c>
      <c r="G472" s="80">
        <v>3070000</v>
      </c>
      <c r="H472" s="80">
        <f t="shared" si="48"/>
        <v>708461.5384615385</v>
      </c>
      <c r="I472" s="80">
        <f t="shared" si="49"/>
        <v>64661550.65566154</v>
      </c>
      <c r="J472" s="80"/>
      <c r="K472" s="80"/>
      <c r="L472" s="47"/>
      <c r="M472" s="81"/>
      <c r="N472" s="54"/>
    </row>
    <row r="473" spans="1:14" s="62" customFormat="1" ht="24.75" customHeight="1">
      <c r="A473" s="76">
        <v>465</v>
      </c>
      <c r="B473" s="77" t="s">
        <v>1238</v>
      </c>
      <c r="C473" s="78" t="s">
        <v>987</v>
      </c>
      <c r="D473" s="79">
        <v>87446788187</v>
      </c>
      <c r="E473" s="80">
        <f>+D473*0.0002</f>
        <v>17489357.6374</v>
      </c>
      <c r="F473" s="80">
        <v>8</v>
      </c>
      <c r="G473" s="80">
        <v>3070000</v>
      </c>
      <c r="H473" s="80">
        <f t="shared" si="48"/>
        <v>944615.3846153846</v>
      </c>
      <c r="I473" s="80">
        <f t="shared" si="49"/>
        <v>18433973.022015385</v>
      </c>
      <c r="J473" s="80">
        <v>18433973</v>
      </c>
      <c r="K473" s="80" t="s">
        <v>1648</v>
      </c>
      <c r="L473" s="47"/>
      <c r="M473" s="81"/>
      <c r="N473" s="54"/>
    </row>
    <row r="474" spans="1:14" s="62" customFormat="1" ht="31.5" customHeight="1">
      <c r="A474" s="76">
        <v>466</v>
      </c>
      <c r="B474" s="77" t="s">
        <v>1239</v>
      </c>
      <c r="C474" s="78" t="s">
        <v>1240</v>
      </c>
      <c r="D474" s="79">
        <v>881342326691</v>
      </c>
      <c r="E474" s="80">
        <f>100000000/2</f>
        <v>50000000</v>
      </c>
      <c r="F474" s="80">
        <v>233</v>
      </c>
      <c r="G474" s="80">
        <v>3430000</v>
      </c>
      <c r="H474" s="80">
        <f t="shared" si="48"/>
        <v>30738076.923076924</v>
      </c>
      <c r="I474" s="80">
        <f t="shared" si="49"/>
        <v>80738076.92307693</v>
      </c>
      <c r="J474" s="80"/>
      <c r="K474" s="80"/>
      <c r="L474" s="47" t="s">
        <v>312</v>
      </c>
      <c r="M474" s="81"/>
      <c r="N474" s="54"/>
    </row>
    <row r="475" spans="1:14" s="62" customFormat="1" ht="31.5">
      <c r="A475" s="76">
        <v>467</v>
      </c>
      <c r="B475" s="77" t="s">
        <v>1241</v>
      </c>
      <c r="C475" s="78" t="s">
        <v>1242</v>
      </c>
      <c r="D475" s="79">
        <v>200037301000</v>
      </c>
      <c r="E475" s="80">
        <f>+D475*0.0002</f>
        <v>40007460.2</v>
      </c>
      <c r="F475" s="80">
        <v>201</v>
      </c>
      <c r="G475" s="80">
        <v>3070000</v>
      </c>
      <c r="H475" s="80">
        <f t="shared" si="48"/>
        <v>23733461.53846154</v>
      </c>
      <c r="I475" s="80">
        <f t="shared" si="49"/>
        <v>63740921.73846154</v>
      </c>
      <c r="J475" s="80"/>
      <c r="K475" s="80"/>
      <c r="L475" s="47"/>
      <c r="M475" s="81"/>
      <c r="N475" s="54"/>
    </row>
    <row r="476" spans="1:14" s="62" customFormat="1" ht="24.75" customHeight="1">
      <c r="A476" s="76">
        <v>468</v>
      </c>
      <c r="B476" s="77" t="s">
        <v>1243</v>
      </c>
      <c r="C476" s="78" t="s">
        <v>1242</v>
      </c>
      <c r="D476" s="79">
        <v>44183636</v>
      </c>
      <c r="E476" s="80">
        <v>500000</v>
      </c>
      <c r="F476" s="80">
        <v>60</v>
      </c>
      <c r="G476" s="80">
        <v>3070000</v>
      </c>
      <c r="H476" s="80">
        <f t="shared" si="48"/>
        <v>7084615.384615385</v>
      </c>
      <c r="I476" s="80">
        <f t="shared" si="49"/>
        <v>7584615.384615385</v>
      </c>
      <c r="J476" s="80"/>
      <c r="K476" s="80"/>
      <c r="L476" s="47"/>
      <c r="M476" s="76"/>
      <c r="N476" s="54"/>
    </row>
    <row r="477" spans="1:14" s="62" customFormat="1" ht="31.5" customHeight="1">
      <c r="A477" s="76">
        <v>469</v>
      </c>
      <c r="B477" s="77" t="s">
        <v>1244</v>
      </c>
      <c r="C477" s="78" t="s">
        <v>239</v>
      </c>
      <c r="D477" s="79">
        <v>68109446553</v>
      </c>
      <c r="E477" s="80">
        <f>+D477*0.0002/2</f>
        <v>6810944.655300001</v>
      </c>
      <c r="F477" s="80">
        <v>27</v>
      </c>
      <c r="G477" s="80">
        <v>3430000</v>
      </c>
      <c r="H477" s="80">
        <f t="shared" si="48"/>
        <v>3561923.076923077</v>
      </c>
      <c r="I477" s="80">
        <f t="shared" si="49"/>
        <v>10372867.732223079</v>
      </c>
      <c r="J477" s="80"/>
      <c r="K477" s="80"/>
      <c r="L477" s="47" t="s">
        <v>312</v>
      </c>
      <c r="M477" s="81"/>
      <c r="N477" s="54"/>
    </row>
    <row r="478" spans="1:14" s="62" customFormat="1" ht="31.5" customHeight="1">
      <c r="A478" s="76">
        <v>470</v>
      </c>
      <c r="B478" s="77" t="s">
        <v>1245</v>
      </c>
      <c r="C478" s="78" t="s">
        <v>1246</v>
      </c>
      <c r="D478" s="79">
        <v>6670148156</v>
      </c>
      <c r="E478" s="80">
        <f>+D478*0.0002/2</f>
        <v>667014.8156000001</v>
      </c>
      <c r="F478" s="80">
        <v>9</v>
      </c>
      <c r="G478" s="80">
        <v>3430000</v>
      </c>
      <c r="H478" s="80">
        <f t="shared" si="48"/>
        <v>1187307.6923076923</v>
      </c>
      <c r="I478" s="80">
        <f t="shared" si="49"/>
        <v>1854322.5079076923</v>
      </c>
      <c r="J478" s="80"/>
      <c r="K478" s="80"/>
      <c r="L478" s="47" t="s">
        <v>312</v>
      </c>
      <c r="M478" s="76"/>
      <c r="N478" s="54"/>
    </row>
    <row r="479" spans="1:14" s="62" customFormat="1" ht="31.5" customHeight="1">
      <c r="A479" s="76">
        <v>471</v>
      </c>
      <c r="B479" s="77" t="s">
        <v>1247</v>
      </c>
      <c r="C479" s="78" t="s">
        <v>236</v>
      </c>
      <c r="D479" s="79">
        <v>28400235367</v>
      </c>
      <c r="E479" s="80">
        <f>+D479*0.0002/2</f>
        <v>2840023.5367</v>
      </c>
      <c r="F479" s="80">
        <v>20</v>
      </c>
      <c r="G479" s="80">
        <v>3430000</v>
      </c>
      <c r="H479" s="80">
        <f t="shared" si="48"/>
        <v>2638461.5384615385</v>
      </c>
      <c r="I479" s="80">
        <f t="shared" si="49"/>
        <v>5478485.075161539</v>
      </c>
      <c r="J479" s="80"/>
      <c r="K479" s="80"/>
      <c r="L479" s="47" t="s">
        <v>312</v>
      </c>
      <c r="M479" s="81"/>
      <c r="N479" s="54"/>
    </row>
    <row r="480" spans="1:14" s="62" customFormat="1" ht="24.75" customHeight="1">
      <c r="A480" s="76">
        <v>472</v>
      </c>
      <c r="B480" s="77" t="s">
        <v>1248</v>
      </c>
      <c r="C480" s="78" t="s">
        <v>242</v>
      </c>
      <c r="D480" s="79">
        <v>12069280</v>
      </c>
      <c r="E480" s="80">
        <v>500000</v>
      </c>
      <c r="F480" s="80">
        <v>1</v>
      </c>
      <c r="G480" s="80">
        <v>3430000</v>
      </c>
      <c r="H480" s="80">
        <f t="shared" si="48"/>
        <v>131923.07692307694</v>
      </c>
      <c r="I480" s="80">
        <f t="shared" si="49"/>
        <v>631923.076923077</v>
      </c>
      <c r="J480" s="80"/>
      <c r="K480" s="80"/>
      <c r="L480" s="47"/>
      <c r="M480" s="81"/>
      <c r="N480" s="54"/>
    </row>
    <row r="481" spans="1:14" s="62" customFormat="1" ht="24.75" customHeight="1">
      <c r="A481" s="76">
        <v>473</v>
      </c>
      <c r="B481" s="77" t="s">
        <v>1249</v>
      </c>
      <c r="C481" s="78" t="s">
        <v>1250</v>
      </c>
      <c r="D481" s="79">
        <v>3654781330</v>
      </c>
      <c r="E481" s="80">
        <f>+D481*0.0002</f>
        <v>730956.2660000001</v>
      </c>
      <c r="F481" s="80">
        <v>1</v>
      </c>
      <c r="G481" s="80">
        <v>3430000</v>
      </c>
      <c r="H481" s="80">
        <f t="shared" si="48"/>
        <v>131923.07692307694</v>
      </c>
      <c r="I481" s="80">
        <f t="shared" si="49"/>
        <v>862879.342923077</v>
      </c>
      <c r="J481" s="80"/>
      <c r="K481" s="80"/>
      <c r="L481" s="47"/>
      <c r="M481" s="76"/>
      <c r="N481" s="54"/>
    </row>
    <row r="482" spans="1:14" s="62" customFormat="1" ht="24.75" customHeight="1">
      <c r="A482" s="76">
        <v>474</v>
      </c>
      <c r="B482" s="77" t="s">
        <v>1251</v>
      </c>
      <c r="C482" s="78" t="s">
        <v>1252</v>
      </c>
      <c r="D482" s="79">
        <v>37725643132</v>
      </c>
      <c r="E482" s="80">
        <f>+D482*0.0002</f>
        <v>7545128.6264</v>
      </c>
      <c r="F482" s="80">
        <v>11</v>
      </c>
      <c r="G482" s="80">
        <v>3430000</v>
      </c>
      <c r="H482" s="80">
        <f t="shared" si="48"/>
        <v>1451153.8461538462</v>
      </c>
      <c r="I482" s="80">
        <f t="shared" si="49"/>
        <v>8996282.472553847</v>
      </c>
      <c r="J482" s="80"/>
      <c r="K482" s="80"/>
      <c r="L482" s="47"/>
      <c r="M482" s="81"/>
      <c r="N482" s="54"/>
    </row>
    <row r="483" spans="1:14" s="62" customFormat="1" ht="31.5" customHeight="1">
      <c r="A483" s="76">
        <v>475</v>
      </c>
      <c r="B483" s="77" t="s">
        <v>1253</v>
      </c>
      <c r="C483" s="78" t="s">
        <v>1254</v>
      </c>
      <c r="D483" s="79">
        <v>18975692802</v>
      </c>
      <c r="E483" s="80">
        <f aca="true" t="shared" si="50" ref="E483:E490">+D483*0.0002/2</f>
        <v>1897569.2802000002</v>
      </c>
      <c r="F483" s="80">
        <v>30</v>
      </c>
      <c r="G483" s="80">
        <v>3430000</v>
      </c>
      <c r="H483" s="80">
        <f t="shared" si="48"/>
        <v>3957692.3076923075</v>
      </c>
      <c r="I483" s="80">
        <f t="shared" si="49"/>
        <v>5855261.587892308</v>
      </c>
      <c r="J483" s="80"/>
      <c r="K483" s="80"/>
      <c r="L483" s="47" t="s">
        <v>312</v>
      </c>
      <c r="M483" s="81"/>
      <c r="N483" s="54"/>
    </row>
    <row r="484" spans="1:14" s="62" customFormat="1" ht="31.5" customHeight="1">
      <c r="A484" s="76">
        <v>476</v>
      </c>
      <c r="B484" s="77" t="s">
        <v>1255</v>
      </c>
      <c r="C484" s="78" t="s">
        <v>1256</v>
      </c>
      <c r="D484" s="79">
        <v>186302290621</v>
      </c>
      <c r="E484" s="80">
        <f t="shared" si="50"/>
        <v>18630229.0621</v>
      </c>
      <c r="F484" s="80">
        <v>297</v>
      </c>
      <c r="G484" s="80">
        <v>3430000</v>
      </c>
      <c r="H484" s="80">
        <f t="shared" si="48"/>
        <v>39181153.84615385</v>
      </c>
      <c r="I484" s="80">
        <f t="shared" si="49"/>
        <v>57811382.90825385</v>
      </c>
      <c r="J484" s="80"/>
      <c r="K484" s="80"/>
      <c r="L484" s="47" t="s">
        <v>312</v>
      </c>
      <c r="M484" s="81"/>
      <c r="N484" s="54"/>
    </row>
    <row r="485" spans="1:14" s="62" customFormat="1" ht="31.5" customHeight="1">
      <c r="A485" s="76">
        <v>477</v>
      </c>
      <c r="B485" s="77" t="s">
        <v>554</v>
      </c>
      <c r="C485" s="78" t="s">
        <v>275</v>
      </c>
      <c r="D485" s="79">
        <v>39589408968</v>
      </c>
      <c r="E485" s="80">
        <f t="shared" si="50"/>
        <v>3958940.8968</v>
      </c>
      <c r="F485" s="80">
        <v>9</v>
      </c>
      <c r="G485" s="80">
        <v>3430000</v>
      </c>
      <c r="H485" s="80">
        <f t="shared" si="48"/>
        <v>1187307.6923076923</v>
      </c>
      <c r="I485" s="80">
        <f t="shared" si="49"/>
        <v>5146248.589107692</v>
      </c>
      <c r="J485" s="80">
        <v>5146249</v>
      </c>
      <c r="K485" s="80" t="s">
        <v>555</v>
      </c>
      <c r="L485" s="47" t="s">
        <v>312</v>
      </c>
      <c r="M485" s="76"/>
      <c r="N485" s="54"/>
    </row>
    <row r="486" spans="1:14" s="62" customFormat="1" ht="31.5" customHeight="1">
      <c r="A486" s="76">
        <v>478</v>
      </c>
      <c r="B486" s="77" t="s">
        <v>579</v>
      </c>
      <c r="C486" s="78" t="s">
        <v>626</v>
      </c>
      <c r="D486" s="79">
        <v>282228870788</v>
      </c>
      <c r="E486" s="80">
        <f t="shared" si="50"/>
        <v>28222887.0788</v>
      </c>
      <c r="F486" s="80">
        <v>55</v>
      </c>
      <c r="G486" s="80">
        <v>3430000</v>
      </c>
      <c r="H486" s="80">
        <f t="shared" si="48"/>
        <v>7255769.230769231</v>
      </c>
      <c r="I486" s="80">
        <f t="shared" si="49"/>
        <v>35478656.30956923</v>
      </c>
      <c r="J486" s="80">
        <v>36402118</v>
      </c>
      <c r="K486" s="80" t="s">
        <v>578</v>
      </c>
      <c r="L486" s="47" t="s">
        <v>312</v>
      </c>
      <c r="M486" s="76"/>
      <c r="N486" s="54"/>
    </row>
    <row r="487" spans="1:14" s="62" customFormat="1" ht="31.5" customHeight="1">
      <c r="A487" s="76">
        <v>479</v>
      </c>
      <c r="B487" s="77" t="s">
        <v>1257</v>
      </c>
      <c r="C487" s="78" t="s">
        <v>1258</v>
      </c>
      <c r="D487" s="79">
        <v>44111219760</v>
      </c>
      <c r="E487" s="80">
        <f t="shared" si="50"/>
        <v>4411121.976</v>
      </c>
      <c r="F487" s="80">
        <v>23</v>
      </c>
      <c r="G487" s="80">
        <v>3430000</v>
      </c>
      <c r="H487" s="80">
        <f t="shared" si="48"/>
        <v>3034230.769230769</v>
      </c>
      <c r="I487" s="80">
        <f t="shared" si="49"/>
        <v>7445352.745230769</v>
      </c>
      <c r="J487" s="80"/>
      <c r="K487" s="80"/>
      <c r="L487" s="47" t="s">
        <v>312</v>
      </c>
      <c r="M487" s="81"/>
      <c r="N487" s="54"/>
    </row>
    <row r="488" spans="1:14" s="62" customFormat="1" ht="31.5" customHeight="1">
      <c r="A488" s="76">
        <v>480</v>
      </c>
      <c r="B488" s="77" t="s">
        <v>1259</v>
      </c>
      <c r="C488" s="78" t="s">
        <v>1260</v>
      </c>
      <c r="D488" s="79">
        <v>28826495409</v>
      </c>
      <c r="E488" s="80">
        <f t="shared" si="50"/>
        <v>2882649.5409000004</v>
      </c>
      <c r="F488" s="80">
        <v>19</v>
      </c>
      <c r="G488" s="80">
        <v>3430000</v>
      </c>
      <c r="H488" s="80">
        <f t="shared" si="48"/>
        <v>2506538.4615384615</v>
      </c>
      <c r="I488" s="80">
        <f t="shared" si="49"/>
        <v>5389188.002438461</v>
      </c>
      <c r="J488" s="80"/>
      <c r="K488" s="80"/>
      <c r="L488" s="47" t="s">
        <v>312</v>
      </c>
      <c r="M488" s="81"/>
      <c r="N488" s="54"/>
    </row>
    <row r="489" spans="1:14" s="62" customFormat="1" ht="31.5" customHeight="1">
      <c r="A489" s="76">
        <v>481</v>
      </c>
      <c r="B489" s="77" t="s">
        <v>1261</v>
      </c>
      <c r="C489" s="78" t="s">
        <v>745</v>
      </c>
      <c r="D489" s="79">
        <v>36964059033</v>
      </c>
      <c r="E489" s="80">
        <f t="shared" si="50"/>
        <v>3696405.9033000004</v>
      </c>
      <c r="F489" s="80">
        <v>5</v>
      </c>
      <c r="G489" s="80">
        <v>3430000</v>
      </c>
      <c r="H489" s="80">
        <f t="shared" si="48"/>
        <v>659615.3846153846</v>
      </c>
      <c r="I489" s="80">
        <f t="shared" si="49"/>
        <v>4356021.287915385</v>
      </c>
      <c r="J489" s="80">
        <v>5204482</v>
      </c>
      <c r="K489" s="80" t="s">
        <v>1663</v>
      </c>
      <c r="L489" s="47" t="s">
        <v>312</v>
      </c>
      <c r="M489" s="81"/>
      <c r="N489" s="54"/>
    </row>
    <row r="490" spans="1:14" s="62" customFormat="1" ht="31.5" customHeight="1">
      <c r="A490" s="76">
        <v>482</v>
      </c>
      <c r="B490" s="77" t="s">
        <v>1262</v>
      </c>
      <c r="C490" s="78" t="s">
        <v>1263</v>
      </c>
      <c r="D490" s="79">
        <v>46614069907</v>
      </c>
      <c r="E490" s="80">
        <f t="shared" si="50"/>
        <v>4661406.9907</v>
      </c>
      <c r="F490" s="80">
        <v>1</v>
      </c>
      <c r="G490" s="80">
        <v>3430000</v>
      </c>
      <c r="H490" s="80">
        <f t="shared" si="48"/>
        <v>131923.07692307694</v>
      </c>
      <c r="I490" s="80">
        <f t="shared" si="49"/>
        <v>4793330.067623077</v>
      </c>
      <c r="J490" s="80">
        <v>4793330</v>
      </c>
      <c r="K490" s="80" t="s">
        <v>1638</v>
      </c>
      <c r="L490" s="47" t="s">
        <v>312</v>
      </c>
      <c r="M490" s="76"/>
      <c r="N490" s="54"/>
    </row>
    <row r="491" spans="1:14" ht="24.75" customHeight="1">
      <c r="A491" s="76">
        <v>483</v>
      </c>
      <c r="B491" s="77" t="s">
        <v>1264</v>
      </c>
      <c r="C491" s="78" t="s">
        <v>1265</v>
      </c>
      <c r="D491" s="79">
        <v>3491672699</v>
      </c>
      <c r="E491" s="80">
        <f>+D491*0.0002</f>
        <v>698334.5398</v>
      </c>
      <c r="F491" s="80">
        <v>2</v>
      </c>
      <c r="G491" s="80">
        <v>3430000</v>
      </c>
      <c r="H491" s="80">
        <f t="shared" si="48"/>
        <v>263846.1538461539</v>
      </c>
      <c r="I491" s="80">
        <f t="shared" si="49"/>
        <v>962180.6936461539</v>
      </c>
      <c r="J491" s="80"/>
      <c r="K491" s="80"/>
      <c r="L491" s="47"/>
      <c r="M491" s="76"/>
      <c r="N491" s="54"/>
    </row>
    <row r="492" spans="1:14" s="62" customFormat="1" ht="31.5">
      <c r="A492" s="76">
        <v>484</v>
      </c>
      <c r="B492" s="77" t="s">
        <v>1266</v>
      </c>
      <c r="C492" s="78" t="s">
        <v>1267</v>
      </c>
      <c r="D492" s="79" t="s">
        <v>774</v>
      </c>
      <c r="E492" s="137">
        <v>0</v>
      </c>
      <c r="F492" s="80">
        <v>8</v>
      </c>
      <c r="G492" s="80">
        <v>3430000</v>
      </c>
      <c r="H492" s="80">
        <f t="shared" si="48"/>
        <v>1055384.6153846155</v>
      </c>
      <c r="I492" s="80">
        <f t="shared" si="49"/>
        <v>1055384.6153846155</v>
      </c>
      <c r="J492" s="80">
        <v>1056000</v>
      </c>
      <c r="K492" s="80" t="s">
        <v>1612</v>
      </c>
      <c r="L492" s="47"/>
      <c r="M492" s="81"/>
      <c r="N492" s="54"/>
    </row>
    <row r="493" spans="1:14" s="62" customFormat="1" ht="31.5">
      <c r="A493" s="76">
        <v>485</v>
      </c>
      <c r="B493" s="77" t="s">
        <v>580</v>
      </c>
      <c r="C493" s="78" t="s">
        <v>1268</v>
      </c>
      <c r="D493" s="79" t="s">
        <v>774</v>
      </c>
      <c r="E493" s="137">
        <v>0</v>
      </c>
      <c r="F493" s="80">
        <v>16</v>
      </c>
      <c r="G493" s="80">
        <v>3430000</v>
      </c>
      <c r="H493" s="80">
        <f t="shared" si="48"/>
        <v>2110769.230769231</v>
      </c>
      <c r="I493" s="80">
        <f t="shared" si="49"/>
        <v>2110769.230769231</v>
      </c>
      <c r="J493" s="80">
        <v>2110769</v>
      </c>
      <c r="K493" s="80" t="s">
        <v>578</v>
      </c>
      <c r="L493" s="47"/>
      <c r="M493" s="81"/>
      <c r="N493" s="54"/>
    </row>
    <row r="494" spans="1:14" s="62" customFormat="1" ht="31.5">
      <c r="A494" s="76">
        <v>486</v>
      </c>
      <c r="B494" s="77" t="s">
        <v>1269</v>
      </c>
      <c r="C494" s="78" t="s">
        <v>1270</v>
      </c>
      <c r="D494" s="79" t="s">
        <v>774</v>
      </c>
      <c r="E494" s="137">
        <v>0</v>
      </c>
      <c r="F494" s="80">
        <v>116</v>
      </c>
      <c r="G494" s="80">
        <v>3430000</v>
      </c>
      <c r="H494" s="80">
        <f t="shared" si="48"/>
        <v>15303076.923076924</v>
      </c>
      <c r="I494" s="80">
        <f t="shared" si="49"/>
        <v>15303076.923076924</v>
      </c>
      <c r="J494" s="80"/>
      <c r="K494" s="80"/>
      <c r="L494" s="47"/>
      <c r="M494" s="81"/>
      <c r="N494" s="54"/>
    </row>
    <row r="495" spans="1:14" s="62" customFormat="1" ht="63">
      <c r="A495" s="76">
        <v>487</v>
      </c>
      <c r="B495" s="77" t="s">
        <v>1271</v>
      </c>
      <c r="C495" s="78" t="s">
        <v>1272</v>
      </c>
      <c r="D495" s="79" t="s">
        <v>774</v>
      </c>
      <c r="E495" s="137">
        <v>0</v>
      </c>
      <c r="F495" s="80">
        <v>9</v>
      </c>
      <c r="G495" s="80">
        <v>3070000</v>
      </c>
      <c r="H495" s="80">
        <f t="shared" si="48"/>
        <v>1062692.3076923077</v>
      </c>
      <c r="I495" s="80">
        <f t="shared" si="49"/>
        <v>1062692.3076923077</v>
      </c>
      <c r="J495" s="80">
        <v>1062693</v>
      </c>
      <c r="K495" s="80" t="s">
        <v>1650</v>
      </c>
      <c r="L495" s="47" t="s">
        <v>1623</v>
      </c>
      <c r="M495" s="76"/>
      <c r="N495" s="54"/>
    </row>
    <row r="496" spans="1:14" s="62" customFormat="1" ht="31.5">
      <c r="A496" s="76">
        <v>488</v>
      </c>
      <c r="B496" s="77" t="s">
        <v>1273</v>
      </c>
      <c r="C496" s="78" t="s">
        <v>1274</v>
      </c>
      <c r="D496" s="79" t="s">
        <v>774</v>
      </c>
      <c r="E496" s="137">
        <v>0</v>
      </c>
      <c r="F496" s="80">
        <v>18</v>
      </c>
      <c r="G496" s="80">
        <v>3070000</v>
      </c>
      <c r="H496" s="80">
        <f t="shared" si="48"/>
        <v>2125384.6153846155</v>
      </c>
      <c r="I496" s="80">
        <f t="shared" si="49"/>
        <v>2125384.6153846155</v>
      </c>
      <c r="J496" s="80"/>
      <c r="K496" s="80"/>
      <c r="L496" s="47"/>
      <c r="M496" s="81"/>
      <c r="N496" s="54"/>
    </row>
    <row r="497" spans="1:14" s="62" customFormat="1" ht="31.5">
      <c r="A497" s="76">
        <v>489</v>
      </c>
      <c r="B497" s="77" t="s">
        <v>1275</v>
      </c>
      <c r="C497" s="78" t="s">
        <v>266</v>
      </c>
      <c r="D497" s="79" t="s">
        <v>774</v>
      </c>
      <c r="E497" s="137">
        <v>0</v>
      </c>
      <c r="F497" s="80">
        <v>140</v>
      </c>
      <c r="G497" s="80">
        <v>3430000</v>
      </c>
      <c r="H497" s="80">
        <f t="shared" si="48"/>
        <v>18469230.769230768</v>
      </c>
      <c r="I497" s="80">
        <f t="shared" si="49"/>
        <v>18469230.769230768</v>
      </c>
      <c r="J497" s="80">
        <v>18469231</v>
      </c>
      <c r="K497" s="80" t="s">
        <v>1612</v>
      </c>
      <c r="L497" s="47"/>
      <c r="M497" s="81"/>
      <c r="N497" s="54"/>
    </row>
    <row r="498" spans="1:14" s="62" customFormat="1" ht="31.5">
      <c r="A498" s="76">
        <v>490</v>
      </c>
      <c r="B498" s="77" t="s">
        <v>1276</v>
      </c>
      <c r="C498" s="78" t="s">
        <v>1277</v>
      </c>
      <c r="D498" s="79" t="s">
        <v>774</v>
      </c>
      <c r="E498" s="137">
        <v>0</v>
      </c>
      <c r="F498" s="80">
        <v>12</v>
      </c>
      <c r="G498" s="80">
        <v>3430000</v>
      </c>
      <c r="H498" s="80">
        <f t="shared" si="48"/>
        <v>1583076.923076923</v>
      </c>
      <c r="I498" s="80">
        <f t="shared" si="49"/>
        <v>1583076.923076923</v>
      </c>
      <c r="J498" s="80"/>
      <c r="K498" s="80"/>
      <c r="L498" s="47"/>
      <c r="M498" s="76"/>
      <c r="N498" s="54"/>
    </row>
    <row r="499" spans="1:14" s="62" customFormat="1" ht="31.5">
      <c r="A499" s="76">
        <v>491</v>
      </c>
      <c r="B499" s="77" t="s">
        <v>562</v>
      </c>
      <c r="C499" s="78" t="s">
        <v>624</v>
      </c>
      <c r="D499" s="79" t="s">
        <v>774</v>
      </c>
      <c r="E499" s="137">
        <v>0</v>
      </c>
      <c r="F499" s="80">
        <v>68</v>
      </c>
      <c r="G499" s="80">
        <v>3430000</v>
      </c>
      <c r="H499" s="80">
        <f t="shared" si="48"/>
        <v>8970769.23076923</v>
      </c>
      <c r="I499" s="80">
        <f t="shared" si="49"/>
        <v>8970769.23076923</v>
      </c>
      <c r="J499" s="80">
        <v>8970769</v>
      </c>
      <c r="K499" s="80" t="s">
        <v>558</v>
      </c>
      <c r="L499" s="47"/>
      <c r="M499" s="76"/>
      <c r="N499" s="54"/>
    </row>
    <row r="500" spans="1:14" s="62" customFormat="1" ht="31.5">
      <c r="A500" s="76">
        <v>492</v>
      </c>
      <c r="B500" s="77" t="s">
        <v>1278</v>
      </c>
      <c r="C500" s="78" t="s">
        <v>902</v>
      </c>
      <c r="D500" s="79" t="s">
        <v>774</v>
      </c>
      <c r="E500" s="137">
        <v>0</v>
      </c>
      <c r="F500" s="80">
        <v>9</v>
      </c>
      <c r="G500" s="80">
        <v>3430000</v>
      </c>
      <c r="H500" s="80">
        <f t="shared" si="48"/>
        <v>1187307.6923076923</v>
      </c>
      <c r="I500" s="80">
        <f t="shared" si="49"/>
        <v>1187307.6923076923</v>
      </c>
      <c r="J500" s="80"/>
      <c r="K500" s="80"/>
      <c r="L500" s="47"/>
      <c r="M500" s="81"/>
      <c r="N500" s="54"/>
    </row>
    <row r="501" spans="1:14" s="82" customFormat="1" ht="31.5">
      <c r="A501" s="76">
        <v>493</v>
      </c>
      <c r="B501" s="77" t="s">
        <v>1279</v>
      </c>
      <c r="C501" s="78" t="s">
        <v>664</v>
      </c>
      <c r="D501" s="79" t="s">
        <v>774</v>
      </c>
      <c r="E501" s="137">
        <v>0</v>
      </c>
      <c r="F501" s="80">
        <v>44</v>
      </c>
      <c r="G501" s="80">
        <v>3430000</v>
      </c>
      <c r="H501" s="80">
        <f t="shared" si="48"/>
        <v>5804615.384615385</v>
      </c>
      <c r="I501" s="80">
        <f t="shared" si="49"/>
        <v>5804615.384615385</v>
      </c>
      <c r="J501" s="80">
        <v>7519615</v>
      </c>
      <c r="K501" s="80" t="s">
        <v>1651</v>
      </c>
      <c r="L501" s="47"/>
      <c r="M501" s="81"/>
      <c r="N501" s="54"/>
    </row>
    <row r="502" spans="1:14" s="82" customFormat="1" ht="31.5">
      <c r="A502" s="76">
        <v>494</v>
      </c>
      <c r="B502" s="77" t="s">
        <v>1280</v>
      </c>
      <c r="C502" s="78" t="s">
        <v>1281</v>
      </c>
      <c r="D502" s="79" t="s">
        <v>774</v>
      </c>
      <c r="E502" s="137">
        <v>0</v>
      </c>
      <c r="F502" s="80">
        <v>43</v>
      </c>
      <c r="G502" s="80">
        <v>3070000</v>
      </c>
      <c r="H502" s="80">
        <f t="shared" si="48"/>
        <v>5077307.692307692</v>
      </c>
      <c r="I502" s="80">
        <f t="shared" si="49"/>
        <v>5077307.692307692</v>
      </c>
      <c r="J502" s="80"/>
      <c r="K502" s="80"/>
      <c r="L502" s="47"/>
      <c r="M502" s="81"/>
      <c r="N502" s="54"/>
    </row>
    <row r="503" spans="1:14" s="62" customFormat="1" ht="31.5">
      <c r="A503" s="76">
        <v>495</v>
      </c>
      <c r="B503" s="77" t="s">
        <v>1282</v>
      </c>
      <c r="C503" s="78" t="s">
        <v>1283</v>
      </c>
      <c r="D503" s="79" t="s">
        <v>774</v>
      </c>
      <c r="E503" s="137">
        <v>0</v>
      </c>
      <c r="F503" s="80">
        <v>657</v>
      </c>
      <c r="G503" s="80">
        <v>3430000</v>
      </c>
      <c r="H503" s="80">
        <f t="shared" si="48"/>
        <v>86673461.53846154</v>
      </c>
      <c r="I503" s="80">
        <f t="shared" si="49"/>
        <v>86673461.53846154</v>
      </c>
      <c r="J503" s="80"/>
      <c r="K503" s="80"/>
      <c r="L503" s="47"/>
      <c r="M503" s="81"/>
      <c r="N503" s="54"/>
    </row>
    <row r="504" spans="1:14" s="62" customFormat="1" ht="31.5">
      <c r="A504" s="76">
        <v>496</v>
      </c>
      <c r="B504" s="77" t="s">
        <v>1284</v>
      </c>
      <c r="C504" s="78" t="s">
        <v>857</v>
      </c>
      <c r="D504" s="79" t="s">
        <v>774</v>
      </c>
      <c r="E504" s="137">
        <v>0</v>
      </c>
      <c r="F504" s="80">
        <v>12</v>
      </c>
      <c r="G504" s="80">
        <v>3430000</v>
      </c>
      <c r="H504" s="80">
        <f t="shared" si="48"/>
        <v>1583076.923076923</v>
      </c>
      <c r="I504" s="80">
        <f t="shared" si="49"/>
        <v>1583076.923076923</v>
      </c>
      <c r="J504" s="80"/>
      <c r="K504" s="80"/>
      <c r="L504" s="47"/>
      <c r="M504" s="76"/>
      <c r="N504" s="54"/>
    </row>
    <row r="505" spans="1:14" s="62" customFormat="1" ht="31.5">
      <c r="A505" s="76">
        <v>497</v>
      </c>
      <c r="B505" s="77" t="s">
        <v>1285</v>
      </c>
      <c r="C505" s="78" t="s">
        <v>1286</v>
      </c>
      <c r="D505" s="79" t="s">
        <v>774</v>
      </c>
      <c r="E505" s="137">
        <v>0</v>
      </c>
      <c r="F505" s="80">
        <v>99</v>
      </c>
      <c r="G505" s="80">
        <v>3430000</v>
      </c>
      <c r="H505" s="80">
        <f t="shared" si="48"/>
        <v>13060384.615384616</v>
      </c>
      <c r="I505" s="80">
        <f t="shared" si="49"/>
        <v>13060384.615384616</v>
      </c>
      <c r="J505" s="80"/>
      <c r="K505" s="80"/>
      <c r="L505" s="47"/>
      <c r="M505" s="81"/>
      <c r="N505" s="54"/>
    </row>
    <row r="506" spans="1:14" s="62" customFormat="1" ht="31.5">
      <c r="A506" s="76">
        <v>498</v>
      </c>
      <c r="B506" s="77" t="s">
        <v>1287</v>
      </c>
      <c r="C506" s="78" t="s">
        <v>1288</v>
      </c>
      <c r="D506" s="79" t="s">
        <v>774</v>
      </c>
      <c r="E506" s="137">
        <v>0</v>
      </c>
      <c r="F506" s="80">
        <v>260</v>
      </c>
      <c r="G506" s="80">
        <v>3430000</v>
      </c>
      <c r="H506" s="80">
        <f t="shared" si="48"/>
        <v>34300000</v>
      </c>
      <c r="I506" s="80">
        <f t="shared" si="49"/>
        <v>34300000</v>
      </c>
      <c r="J506" s="80"/>
      <c r="K506" s="80"/>
      <c r="L506" s="47"/>
      <c r="M506" s="81"/>
      <c r="N506" s="54"/>
    </row>
    <row r="507" spans="1:14" s="62" customFormat="1" ht="31.5">
      <c r="A507" s="76">
        <v>499</v>
      </c>
      <c r="B507" s="77" t="s">
        <v>1289</v>
      </c>
      <c r="C507" s="78" t="s">
        <v>1290</v>
      </c>
      <c r="D507" s="79" t="s">
        <v>774</v>
      </c>
      <c r="E507" s="137">
        <v>0</v>
      </c>
      <c r="F507" s="80">
        <v>139</v>
      </c>
      <c r="G507" s="80">
        <v>3430000</v>
      </c>
      <c r="H507" s="80">
        <f t="shared" si="48"/>
        <v>18337307.692307692</v>
      </c>
      <c r="I507" s="80">
        <f t="shared" si="49"/>
        <v>18337307.692307692</v>
      </c>
      <c r="J507" s="80"/>
      <c r="K507" s="80"/>
      <c r="L507" s="47"/>
      <c r="M507" s="81"/>
      <c r="N507" s="54"/>
    </row>
    <row r="508" spans="1:14" s="62" customFormat="1" ht="31.5">
      <c r="A508" s="76">
        <v>500</v>
      </c>
      <c r="B508" s="77" t="s">
        <v>1291</v>
      </c>
      <c r="C508" s="78" t="s">
        <v>1292</v>
      </c>
      <c r="D508" s="79" t="s">
        <v>774</v>
      </c>
      <c r="E508" s="137">
        <v>0</v>
      </c>
      <c r="F508" s="80">
        <v>103</v>
      </c>
      <c r="G508" s="80">
        <v>3430000</v>
      </c>
      <c r="H508" s="80">
        <f>+F508*G508/26</f>
        <v>13588076.923076924</v>
      </c>
      <c r="I508" s="80">
        <f>+E508+H508</f>
        <v>13588076.923076924</v>
      </c>
      <c r="J508" s="80"/>
      <c r="K508" s="80"/>
      <c r="L508" s="47"/>
      <c r="M508" s="76"/>
      <c r="N508" s="54"/>
    </row>
    <row r="509" spans="1:14" s="62" customFormat="1" ht="31.5">
      <c r="A509" s="76">
        <v>501</v>
      </c>
      <c r="B509" s="77" t="s">
        <v>1293</v>
      </c>
      <c r="C509" s="78" t="s">
        <v>1294</v>
      </c>
      <c r="D509" s="79" t="s">
        <v>774</v>
      </c>
      <c r="E509" s="137">
        <v>0</v>
      </c>
      <c r="F509" s="80">
        <v>13</v>
      </c>
      <c r="G509" s="80">
        <v>3070000</v>
      </c>
      <c r="H509" s="80">
        <f>+F509*G509/26</f>
        <v>1535000</v>
      </c>
      <c r="I509" s="80">
        <f>+E509+H509</f>
        <v>1535000</v>
      </c>
      <c r="J509" s="80"/>
      <c r="K509" s="80"/>
      <c r="L509" s="47"/>
      <c r="M509" s="81"/>
      <c r="N509" s="54"/>
    </row>
    <row r="510" spans="1:14" s="62" customFormat="1" ht="31.5">
      <c r="A510" s="76">
        <v>502</v>
      </c>
      <c r="B510" s="77" t="s">
        <v>1295</v>
      </c>
      <c r="C510" s="78" t="s">
        <v>1296</v>
      </c>
      <c r="D510" s="79" t="s">
        <v>774</v>
      </c>
      <c r="E510" s="137">
        <v>0</v>
      </c>
      <c r="F510" s="80">
        <v>118</v>
      </c>
      <c r="G510" s="80">
        <v>3070000</v>
      </c>
      <c r="H510" s="80">
        <f>+F510*G510/26</f>
        <v>13933076.923076924</v>
      </c>
      <c r="I510" s="80">
        <f>+E510+H510</f>
        <v>13933076.923076924</v>
      </c>
      <c r="J510" s="80"/>
      <c r="K510" s="80"/>
      <c r="L510" s="47"/>
      <c r="M510" s="76"/>
      <c r="N510" s="54"/>
    </row>
    <row r="511" spans="1:14" s="62" customFormat="1" ht="31.5">
      <c r="A511" s="76">
        <v>503</v>
      </c>
      <c r="B511" s="77" t="s">
        <v>1297</v>
      </c>
      <c r="C511" s="78" t="s">
        <v>1298</v>
      </c>
      <c r="D511" s="79" t="s">
        <v>774</v>
      </c>
      <c r="E511" s="137">
        <v>0</v>
      </c>
      <c r="F511" s="80">
        <v>31</v>
      </c>
      <c r="G511" s="80">
        <v>3430000</v>
      </c>
      <c r="H511" s="80">
        <f>+F511*G511/26</f>
        <v>4089615.3846153845</v>
      </c>
      <c r="I511" s="80">
        <f>+E511+H511</f>
        <v>4089615.3846153845</v>
      </c>
      <c r="J511" s="80"/>
      <c r="K511" s="80"/>
      <c r="L511" s="47"/>
      <c r="M511" s="81"/>
      <c r="N511" s="54"/>
    </row>
    <row r="512" spans="1:14" s="62" customFormat="1" ht="31.5">
      <c r="A512" s="76">
        <v>504</v>
      </c>
      <c r="B512" s="77" t="s">
        <v>1299</v>
      </c>
      <c r="C512" s="78" t="s">
        <v>239</v>
      </c>
      <c r="D512" s="79" t="s">
        <v>774</v>
      </c>
      <c r="E512" s="137">
        <v>0</v>
      </c>
      <c r="F512" s="80">
        <v>54</v>
      </c>
      <c r="G512" s="80">
        <v>3430000</v>
      </c>
      <c r="H512" s="80">
        <f>+F512*G512/26</f>
        <v>7123846.153846154</v>
      </c>
      <c r="I512" s="80">
        <f>+E512+H512</f>
        <v>7123846.153846154</v>
      </c>
      <c r="J512" s="80"/>
      <c r="K512" s="80"/>
      <c r="L512" s="47"/>
      <c r="M512" s="76"/>
      <c r="N512" s="54"/>
    </row>
    <row r="513" spans="1:14" s="62" customFormat="1" ht="24" customHeight="1">
      <c r="A513" s="76">
        <v>505</v>
      </c>
      <c r="B513" s="77" t="s">
        <v>1300</v>
      </c>
      <c r="C513" s="78" t="s">
        <v>702</v>
      </c>
      <c r="D513" s="79" t="s">
        <v>422</v>
      </c>
      <c r="E513" s="80">
        <v>500000</v>
      </c>
      <c r="F513" s="80">
        <v>20</v>
      </c>
      <c r="G513" s="80">
        <v>3430000</v>
      </c>
      <c r="H513" s="80">
        <f aca="true" t="shared" si="51" ref="H513:H521">+F513*G513/26</f>
        <v>2638461.5384615385</v>
      </c>
      <c r="I513" s="80">
        <f aca="true" t="shared" si="52" ref="I513:I521">+E513+H513</f>
        <v>3138461.5384615385</v>
      </c>
      <c r="J513" s="80">
        <v>3138462</v>
      </c>
      <c r="K513" s="80" t="s">
        <v>1660</v>
      </c>
      <c r="L513" s="47"/>
      <c r="M513" s="81"/>
      <c r="N513" s="54"/>
    </row>
    <row r="514" spans="1:14" s="62" customFormat="1" ht="24" customHeight="1">
      <c r="A514" s="76">
        <v>506</v>
      </c>
      <c r="B514" s="77" t="s">
        <v>1301</v>
      </c>
      <c r="C514" s="78" t="s">
        <v>1302</v>
      </c>
      <c r="D514" s="79" t="s">
        <v>422</v>
      </c>
      <c r="E514" s="80">
        <v>500000</v>
      </c>
      <c r="F514" s="80">
        <v>166</v>
      </c>
      <c r="G514" s="80">
        <v>3430000</v>
      </c>
      <c r="H514" s="80">
        <f t="shared" si="51"/>
        <v>21899230.769230768</v>
      </c>
      <c r="I514" s="80">
        <f t="shared" si="52"/>
        <v>22399230.769230768</v>
      </c>
      <c r="J514" s="80"/>
      <c r="K514" s="80"/>
      <c r="L514" s="47"/>
      <c r="M514" s="81"/>
      <c r="N514" s="54"/>
    </row>
    <row r="515" spans="1:14" s="62" customFormat="1" ht="24" customHeight="1">
      <c r="A515" s="76">
        <v>507</v>
      </c>
      <c r="B515" s="77" t="s">
        <v>573</v>
      </c>
      <c r="C515" s="78" t="s">
        <v>1303</v>
      </c>
      <c r="D515" s="79" t="s">
        <v>422</v>
      </c>
      <c r="E515" s="80">
        <v>500000</v>
      </c>
      <c r="F515" s="80">
        <v>14</v>
      </c>
      <c r="G515" s="80">
        <v>3430000</v>
      </c>
      <c r="H515" s="80">
        <f t="shared" si="51"/>
        <v>1846923.076923077</v>
      </c>
      <c r="I515" s="80">
        <f t="shared" si="52"/>
        <v>2346923.076923077</v>
      </c>
      <c r="J515" s="80">
        <v>2346923</v>
      </c>
      <c r="K515" s="80" t="s">
        <v>570</v>
      </c>
      <c r="L515" s="47"/>
      <c r="M515" s="81"/>
      <c r="N515" s="54"/>
    </row>
    <row r="516" spans="1:14" s="62" customFormat="1" ht="24" customHeight="1">
      <c r="A516" s="76">
        <v>508</v>
      </c>
      <c r="B516" s="77" t="s">
        <v>1304</v>
      </c>
      <c r="C516" s="78" t="s">
        <v>710</v>
      </c>
      <c r="D516" s="79" t="s">
        <v>422</v>
      </c>
      <c r="E516" s="80">
        <v>500000</v>
      </c>
      <c r="F516" s="80">
        <v>9</v>
      </c>
      <c r="G516" s="80">
        <v>3430000</v>
      </c>
      <c r="H516" s="80">
        <f t="shared" si="51"/>
        <v>1187307.6923076923</v>
      </c>
      <c r="I516" s="80">
        <f t="shared" si="52"/>
        <v>1687307.6923076923</v>
      </c>
      <c r="J516" s="80"/>
      <c r="K516" s="80"/>
      <c r="L516" s="47"/>
      <c r="M516" s="81"/>
      <c r="N516" s="54"/>
    </row>
    <row r="517" spans="1:14" s="62" customFormat="1" ht="24" customHeight="1">
      <c r="A517" s="76">
        <v>509</v>
      </c>
      <c r="B517" s="77" t="s">
        <v>1305</v>
      </c>
      <c r="C517" s="78" t="s">
        <v>249</v>
      </c>
      <c r="D517" s="79" t="s">
        <v>422</v>
      </c>
      <c r="E517" s="80">
        <v>500000</v>
      </c>
      <c r="F517" s="80">
        <v>69</v>
      </c>
      <c r="G517" s="80">
        <v>3430000</v>
      </c>
      <c r="H517" s="80">
        <f t="shared" si="51"/>
        <v>9102692.307692308</v>
      </c>
      <c r="I517" s="80">
        <f t="shared" si="52"/>
        <v>9602692.307692308</v>
      </c>
      <c r="J517" s="80">
        <v>9206918</v>
      </c>
      <c r="K517" s="80" t="s">
        <v>1634</v>
      </c>
      <c r="L517" s="47"/>
      <c r="M517" s="81"/>
      <c r="N517" s="54"/>
    </row>
    <row r="518" spans="1:14" ht="24" customHeight="1">
      <c r="A518" s="76">
        <v>510</v>
      </c>
      <c r="B518" s="77" t="s">
        <v>1306</v>
      </c>
      <c r="C518" s="78" t="s">
        <v>253</v>
      </c>
      <c r="D518" s="79" t="s">
        <v>422</v>
      </c>
      <c r="E518" s="80">
        <v>500000</v>
      </c>
      <c r="F518" s="80">
        <v>6</v>
      </c>
      <c r="G518" s="80">
        <v>3430000</v>
      </c>
      <c r="H518" s="80">
        <f t="shared" si="51"/>
        <v>791538.4615384615</v>
      </c>
      <c r="I518" s="80">
        <f t="shared" si="52"/>
        <v>1291538.4615384615</v>
      </c>
      <c r="J518" s="80"/>
      <c r="K518" s="80"/>
      <c r="L518" s="47"/>
      <c r="M518" s="81"/>
      <c r="N518" s="54"/>
    </row>
    <row r="519" spans="1:14" ht="24" customHeight="1">
      <c r="A519" s="76">
        <v>511</v>
      </c>
      <c r="B519" s="77" t="s">
        <v>1307</v>
      </c>
      <c r="C519" s="78" t="s">
        <v>1308</v>
      </c>
      <c r="D519" s="79" t="s">
        <v>422</v>
      </c>
      <c r="E519" s="80">
        <v>500000</v>
      </c>
      <c r="F519" s="80">
        <v>7</v>
      </c>
      <c r="G519" s="80">
        <v>3430000</v>
      </c>
      <c r="H519" s="80">
        <f t="shared" si="51"/>
        <v>923461.5384615385</v>
      </c>
      <c r="I519" s="80">
        <f t="shared" si="52"/>
        <v>1423461.5384615385</v>
      </c>
      <c r="J519" s="80"/>
      <c r="K519" s="80"/>
      <c r="L519" s="47"/>
      <c r="M519" s="81"/>
      <c r="N519" s="54"/>
    </row>
    <row r="520" spans="1:14" ht="24" customHeight="1">
      <c r="A520" s="76">
        <v>512</v>
      </c>
      <c r="B520" s="77" t="s">
        <v>1309</v>
      </c>
      <c r="C520" s="78" t="s">
        <v>1310</v>
      </c>
      <c r="D520" s="79" t="s">
        <v>422</v>
      </c>
      <c r="E520" s="80">
        <v>500000</v>
      </c>
      <c r="F520" s="80">
        <v>15</v>
      </c>
      <c r="G520" s="80">
        <v>3430000</v>
      </c>
      <c r="H520" s="80">
        <f t="shared" si="51"/>
        <v>1978846.1538461538</v>
      </c>
      <c r="I520" s="80">
        <f t="shared" si="52"/>
        <v>2478846.153846154</v>
      </c>
      <c r="J520" s="80"/>
      <c r="K520" s="80"/>
      <c r="L520" s="47"/>
      <c r="M520" s="76"/>
      <c r="N520" s="54"/>
    </row>
    <row r="521" spans="1:14" ht="24" customHeight="1">
      <c r="A521" s="76">
        <v>513</v>
      </c>
      <c r="B521" s="77" t="s">
        <v>1311</v>
      </c>
      <c r="C521" s="78" t="s">
        <v>279</v>
      </c>
      <c r="D521" s="79" t="s">
        <v>422</v>
      </c>
      <c r="E521" s="80">
        <v>500000</v>
      </c>
      <c r="F521" s="80">
        <v>24</v>
      </c>
      <c r="G521" s="80">
        <v>3430000</v>
      </c>
      <c r="H521" s="80">
        <f t="shared" si="51"/>
        <v>3166153.846153846</v>
      </c>
      <c r="I521" s="80">
        <f t="shared" si="52"/>
        <v>3666153.846153846</v>
      </c>
      <c r="J521" s="80"/>
      <c r="K521" s="80"/>
      <c r="L521" s="47"/>
      <c r="M521" s="81"/>
      <c r="N521" s="54"/>
    </row>
    <row r="522" spans="1:14" s="62" customFormat="1" ht="24" customHeight="1">
      <c r="A522" s="76">
        <v>514</v>
      </c>
      <c r="B522" s="77" t="s">
        <v>589</v>
      </c>
      <c r="C522" s="78" t="s">
        <v>242</v>
      </c>
      <c r="D522" s="79">
        <v>18311965130</v>
      </c>
      <c r="E522" s="80">
        <f aca="true" t="shared" si="53" ref="E522:E530">+D522*0.0002</f>
        <v>3662393.026</v>
      </c>
      <c r="F522" s="80">
        <v>10</v>
      </c>
      <c r="G522" s="80">
        <v>3430000</v>
      </c>
      <c r="H522" s="80">
        <f aca="true" t="shared" si="54" ref="H522:H585">+F522*G522/26</f>
        <v>1319230.7692307692</v>
      </c>
      <c r="I522" s="80">
        <f aca="true" t="shared" si="55" ref="I522:I585">+E522+H522</f>
        <v>4981623.79523077</v>
      </c>
      <c r="J522" s="80">
        <v>4981624</v>
      </c>
      <c r="K522" s="80" t="s">
        <v>584</v>
      </c>
      <c r="L522" s="47"/>
      <c r="M522" s="81"/>
      <c r="N522" s="54"/>
    </row>
    <row r="523" spans="1:14" s="62" customFormat="1" ht="24" customHeight="1">
      <c r="A523" s="76">
        <v>515</v>
      </c>
      <c r="B523" s="77" t="s">
        <v>1312</v>
      </c>
      <c r="C523" s="78" t="s">
        <v>1313</v>
      </c>
      <c r="D523" s="79">
        <v>40359163262</v>
      </c>
      <c r="E523" s="80">
        <f t="shared" si="53"/>
        <v>8071832.6524</v>
      </c>
      <c r="F523" s="80">
        <v>10</v>
      </c>
      <c r="G523" s="80">
        <v>3430000</v>
      </c>
      <c r="H523" s="80">
        <f t="shared" si="54"/>
        <v>1319230.7692307692</v>
      </c>
      <c r="I523" s="80">
        <f t="shared" si="55"/>
        <v>9391063.42163077</v>
      </c>
      <c r="J523" s="80"/>
      <c r="K523" s="80"/>
      <c r="L523" s="47"/>
      <c r="M523" s="81"/>
      <c r="N523" s="54"/>
    </row>
    <row r="524" spans="1:14" ht="24" customHeight="1">
      <c r="A524" s="76">
        <v>516</v>
      </c>
      <c r="B524" s="77" t="s">
        <v>1314</v>
      </c>
      <c r="C524" s="78" t="s">
        <v>1315</v>
      </c>
      <c r="D524" s="79">
        <v>4797610484</v>
      </c>
      <c r="E524" s="80">
        <f t="shared" si="53"/>
        <v>959522.0968</v>
      </c>
      <c r="F524" s="80">
        <v>10</v>
      </c>
      <c r="G524" s="80">
        <v>3430000</v>
      </c>
      <c r="H524" s="80">
        <f t="shared" si="54"/>
        <v>1319230.7692307692</v>
      </c>
      <c r="I524" s="80">
        <f t="shared" si="55"/>
        <v>2278752.8660307694</v>
      </c>
      <c r="J524" s="80"/>
      <c r="K524" s="80"/>
      <c r="L524" s="47"/>
      <c r="M524" s="81"/>
      <c r="N524" s="54"/>
    </row>
    <row r="525" spans="1:14" s="62" customFormat="1" ht="24" customHeight="1">
      <c r="A525" s="76">
        <v>517</v>
      </c>
      <c r="B525" s="77" t="s">
        <v>1316</v>
      </c>
      <c r="C525" s="78" t="s">
        <v>1317</v>
      </c>
      <c r="D525" s="79">
        <v>4253865988</v>
      </c>
      <c r="E525" s="80">
        <f t="shared" si="53"/>
        <v>850773.1976000001</v>
      </c>
      <c r="F525" s="80">
        <v>10</v>
      </c>
      <c r="G525" s="80">
        <v>3430000</v>
      </c>
      <c r="H525" s="80">
        <f t="shared" si="54"/>
        <v>1319230.7692307692</v>
      </c>
      <c r="I525" s="80">
        <f t="shared" si="55"/>
        <v>2170003.9668307696</v>
      </c>
      <c r="J525" s="80"/>
      <c r="K525" s="80"/>
      <c r="L525" s="47"/>
      <c r="M525" s="76"/>
      <c r="N525" s="54"/>
    </row>
    <row r="526" spans="1:14" s="62" customFormat="1" ht="24" customHeight="1">
      <c r="A526" s="76">
        <v>518</v>
      </c>
      <c r="B526" s="77" t="s">
        <v>1318</v>
      </c>
      <c r="C526" s="78" t="s">
        <v>1319</v>
      </c>
      <c r="D526" s="79">
        <v>18222856207</v>
      </c>
      <c r="E526" s="80">
        <f t="shared" si="53"/>
        <v>3644571.2414</v>
      </c>
      <c r="F526" s="80">
        <v>10</v>
      </c>
      <c r="G526" s="80">
        <v>3430000</v>
      </c>
      <c r="H526" s="80">
        <f t="shared" si="54"/>
        <v>1319230.7692307692</v>
      </c>
      <c r="I526" s="80">
        <f t="shared" si="55"/>
        <v>4963802.01063077</v>
      </c>
      <c r="J526" s="80"/>
      <c r="K526" s="80"/>
      <c r="L526" s="47"/>
      <c r="M526" s="81"/>
      <c r="N526" s="54"/>
    </row>
    <row r="527" spans="1:14" s="62" customFormat="1" ht="24" customHeight="1">
      <c r="A527" s="76">
        <v>519</v>
      </c>
      <c r="B527" s="77" t="s">
        <v>1320</v>
      </c>
      <c r="C527" s="78" t="s">
        <v>1321</v>
      </c>
      <c r="D527" s="79">
        <v>56154528255</v>
      </c>
      <c r="E527" s="80">
        <f t="shared" si="53"/>
        <v>11230905.651</v>
      </c>
      <c r="F527" s="80">
        <v>10</v>
      </c>
      <c r="G527" s="80">
        <v>3430000</v>
      </c>
      <c r="H527" s="80">
        <f t="shared" si="54"/>
        <v>1319230.7692307692</v>
      </c>
      <c r="I527" s="80">
        <f t="shared" si="55"/>
        <v>12550136.42023077</v>
      </c>
      <c r="J527" s="80"/>
      <c r="K527" s="80"/>
      <c r="L527" s="47"/>
      <c r="M527" s="81"/>
      <c r="N527" s="54"/>
    </row>
    <row r="528" spans="1:14" s="62" customFormat="1" ht="24" customHeight="1">
      <c r="A528" s="76">
        <v>520</v>
      </c>
      <c r="B528" s="77" t="s">
        <v>542</v>
      </c>
      <c r="C528" s="78" t="s">
        <v>1322</v>
      </c>
      <c r="D528" s="79">
        <v>62406337629</v>
      </c>
      <c r="E528" s="80">
        <f t="shared" si="53"/>
        <v>12481267.5258</v>
      </c>
      <c r="F528" s="80">
        <v>10</v>
      </c>
      <c r="G528" s="80">
        <v>3070000</v>
      </c>
      <c r="H528" s="80">
        <f t="shared" si="54"/>
        <v>1180769.2307692308</v>
      </c>
      <c r="I528" s="80">
        <f t="shared" si="55"/>
        <v>13662036.75656923</v>
      </c>
      <c r="J528" s="80">
        <v>19086973</v>
      </c>
      <c r="K528" s="80" t="s">
        <v>541</v>
      </c>
      <c r="L528" s="47"/>
      <c r="M528" s="81"/>
      <c r="N528" s="54"/>
    </row>
    <row r="529" spans="1:14" s="62" customFormat="1" ht="24" customHeight="1">
      <c r="A529" s="76">
        <v>521</v>
      </c>
      <c r="B529" s="77" t="s">
        <v>1323</v>
      </c>
      <c r="C529" s="78" t="s">
        <v>259</v>
      </c>
      <c r="D529" s="79">
        <v>84050586720</v>
      </c>
      <c r="E529" s="80">
        <f t="shared" si="53"/>
        <v>16810117.344</v>
      </c>
      <c r="F529" s="80">
        <v>10</v>
      </c>
      <c r="G529" s="80">
        <v>3430000</v>
      </c>
      <c r="H529" s="80">
        <f t="shared" si="54"/>
        <v>1319230.7692307692</v>
      </c>
      <c r="I529" s="80">
        <f t="shared" si="55"/>
        <v>18129348.11323077</v>
      </c>
      <c r="J529" s="80"/>
      <c r="K529" s="80"/>
      <c r="L529" s="47"/>
      <c r="M529" s="81"/>
      <c r="N529" s="54"/>
    </row>
    <row r="530" spans="1:14" s="62" customFormat="1" ht="24" customHeight="1">
      <c r="A530" s="76">
        <v>522</v>
      </c>
      <c r="B530" s="77" t="s">
        <v>1324</v>
      </c>
      <c r="C530" s="78" t="s">
        <v>1325</v>
      </c>
      <c r="D530" s="79">
        <v>3702880247</v>
      </c>
      <c r="E530" s="80">
        <f t="shared" si="53"/>
        <v>740576.0494</v>
      </c>
      <c r="F530" s="80">
        <v>10</v>
      </c>
      <c r="G530" s="80">
        <v>3070000</v>
      </c>
      <c r="H530" s="80">
        <f t="shared" si="54"/>
        <v>1180769.2307692308</v>
      </c>
      <c r="I530" s="80">
        <f t="shared" si="55"/>
        <v>1921345.280169231</v>
      </c>
      <c r="J530" s="80"/>
      <c r="K530" s="80"/>
      <c r="L530" s="47"/>
      <c r="M530" s="81"/>
      <c r="N530" s="54"/>
    </row>
    <row r="531" spans="1:14" s="62" customFormat="1" ht="31.5" customHeight="1">
      <c r="A531" s="76">
        <v>523</v>
      </c>
      <c r="B531" s="77" t="s">
        <v>1326</v>
      </c>
      <c r="C531" s="78" t="s">
        <v>1074</v>
      </c>
      <c r="D531" s="79">
        <v>14240958303</v>
      </c>
      <c r="E531" s="80">
        <f>+D531*0.0002/2</f>
        <v>1424095.8303</v>
      </c>
      <c r="F531" s="80">
        <v>10</v>
      </c>
      <c r="G531" s="80">
        <v>3430000</v>
      </c>
      <c r="H531" s="80">
        <f t="shared" si="54"/>
        <v>1319230.7692307692</v>
      </c>
      <c r="I531" s="80">
        <f t="shared" si="55"/>
        <v>2743326.5995307695</v>
      </c>
      <c r="J531" s="80"/>
      <c r="K531" s="80"/>
      <c r="L531" s="47" t="s">
        <v>312</v>
      </c>
      <c r="M531" s="81"/>
      <c r="N531" s="54"/>
    </row>
    <row r="532" spans="1:14" s="62" customFormat="1" ht="24" customHeight="1">
      <c r="A532" s="76">
        <v>524</v>
      </c>
      <c r="B532" s="77" t="s">
        <v>1327</v>
      </c>
      <c r="C532" s="78" t="s">
        <v>1328</v>
      </c>
      <c r="D532" s="79">
        <v>428826770488</v>
      </c>
      <c r="E532" s="80">
        <f>+D532*0.0002</f>
        <v>85765354.0976</v>
      </c>
      <c r="F532" s="80">
        <v>10</v>
      </c>
      <c r="G532" s="80">
        <v>3070000</v>
      </c>
      <c r="H532" s="80">
        <f t="shared" si="54"/>
        <v>1180769.2307692308</v>
      </c>
      <c r="I532" s="80">
        <f t="shared" si="55"/>
        <v>86946123.32836923</v>
      </c>
      <c r="J532" s="80"/>
      <c r="K532" s="80"/>
      <c r="L532" s="47"/>
      <c r="M532" s="81"/>
      <c r="N532" s="54"/>
    </row>
    <row r="533" spans="1:14" s="62" customFormat="1" ht="31.5" customHeight="1">
      <c r="A533" s="76">
        <v>525</v>
      </c>
      <c r="B533" s="77" t="s">
        <v>1329</v>
      </c>
      <c r="C533" s="78" t="s">
        <v>1330</v>
      </c>
      <c r="D533" s="79">
        <v>1891230500</v>
      </c>
      <c r="E533" s="80">
        <v>500000</v>
      </c>
      <c r="F533" s="80">
        <v>10</v>
      </c>
      <c r="G533" s="80">
        <v>3430000</v>
      </c>
      <c r="H533" s="80">
        <f t="shared" si="54"/>
        <v>1319230.7692307692</v>
      </c>
      <c r="I533" s="80">
        <f t="shared" si="55"/>
        <v>1819230.7692307692</v>
      </c>
      <c r="J533" s="80"/>
      <c r="K533" s="80"/>
      <c r="L533" s="47"/>
      <c r="M533" s="81"/>
      <c r="N533" s="54"/>
    </row>
    <row r="534" spans="1:14" s="62" customFormat="1" ht="31.5" customHeight="1">
      <c r="A534" s="76">
        <v>526</v>
      </c>
      <c r="B534" s="77" t="s">
        <v>1331</v>
      </c>
      <c r="C534" s="78" t="s">
        <v>1026</v>
      </c>
      <c r="D534" s="79">
        <v>64177956765</v>
      </c>
      <c r="E534" s="80">
        <f>+D534*0.0002/2</f>
        <v>6417795.6765</v>
      </c>
      <c r="F534" s="80">
        <v>10</v>
      </c>
      <c r="G534" s="80">
        <v>3430000</v>
      </c>
      <c r="H534" s="80">
        <f t="shared" si="54"/>
        <v>1319230.7692307692</v>
      </c>
      <c r="I534" s="80">
        <f t="shared" si="55"/>
        <v>7737026.445730769</v>
      </c>
      <c r="J534" s="80"/>
      <c r="K534" s="80"/>
      <c r="L534" s="47" t="s">
        <v>312</v>
      </c>
      <c r="M534" s="76"/>
      <c r="N534" s="54"/>
    </row>
    <row r="535" spans="1:14" s="62" customFormat="1" ht="31.5" customHeight="1">
      <c r="A535" s="76">
        <v>527</v>
      </c>
      <c r="B535" s="77" t="s">
        <v>1332</v>
      </c>
      <c r="C535" s="78" t="s">
        <v>1333</v>
      </c>
      <c r="D535" s="79">
        <v>23823435312</v>
      </c>
      <c r="E535" s="80">
        <f>+D535*0.0002/2</f>
        <v>2382343.5312</v>
      </c>
      <c r="F535" s="80">
        <v>10</v>
      </c>
      <c r="G535" s="80">
        <v>3430000</v>
      </c>
      <c r="H535" s="80">
        <f t="shared" si="54"/>
        <v>1319230.7692307692</v>
      </c>
      <c r="I535" s="80">
        <f t="shared" si="55"/>
        <v>3701574.300430769</v>
      </c>
      <c r="J535" s="80"/>
      <c r="K535" s="80"/>
      <c r="L535" s="47" t="s">
        <v>312</v>
      </c>
      <c r="M535" s="76"/>
      <c r="N535" s="54"/>
    </row>
    <row r="536" spans="1:14" s="62" customFormat="1" ht="31.5" customHeight="1">
      <c r="A536" s="76">
        <v>528</v>
      </c>
      <c r="B536" s="77" t="s">
        <v>1334</v>
      </c>
      <c r="C536" s="78" t="s">
        <v>885</v>
      </c>
      <c r="D536" s="79">
        <v>1569612271</v>
      </c>
      <c r="E536" s="80">
        <v>500000</v>
      </c>
      <c r="F536" s="80">
        <v>10</v>
      </c>
      <c r="G536" s="80">
        <v>3430000</v>
      </c>
      <c r="H536" s="80">
        <f t="shared" si="54"/>
        <v>1319230.7692307692</v>
      </c>
      <c r="I536" s="80">
        <f t="shared" si="55"/>
        <v>1819230.7692307692</v>
      </c>
      <c r="J536" s="80"/>
      <c r="K536" s="80"/>
      <c r="L536" s="47" t="s">
        <v>312</v>
      </c>
      <c r="M536" s="81"/>
      <c r="N536" s="54"/>
    </row>
    <row r="537" spans="1:14" ht="31.5" customHeight="1">
      <c r="A537" s="76">
        <v>529</v>
      </c>
      <c r="B537" s="77" t="s">
        <v>1335</v>
      </c>
      <c r="C537" s="78" t="s">
        <v>1336</v>
      </c>
      <c r="D537" s="79">
        <v>869270711</v>
      </c>
      <c r="E537" s="80">
        <v>500000</v>
      </c>
      <c r="F537" s="80">
        <v>10</v>
      </c>
      <c r="G537" s="80">
        <v>3430000</v>
      </c>
      <c r="H537" s="80">
        <f t="shared" si="54"/>
        <v>1319230.7692307692</v>
      </c>
      <c r="I537" s="80">
        <f t="shared" si="55"/>
        <v>1819230.7692307692</v>
      </c>
      <c r="J537" s="80"/>
      <c r="K537" s="80"/>
      <c r="L537" s="47" t="s">
        <v>312</v>
      </c>
      <c r="M537" s="81"/>
      <c r="N537" s="54"/>
    </row>
    <row r="538" spans="1:14" s="62" customFormat="1" ht="24.75" customHeight="1">
      <c r="A538" s="76">
        <v>530</v>
      </c>
      <c r="B538" s="77" t="s">
        <v>1337</v>
      </c>
      <c r="C538" s="78" t="s">
        <v>1338</v>
      </c>
      <c r="D538" s="79">
        <v>142005752225</v>
      </c>
      <c r="E538" s="80">
        <f>+D538*0.0002</f>
        <v>28401150.445</v>
      </c>
      <c r="F538" s="80">
        <v>10</v>
      </c>
      <c r="G538" s="80">
        <v>3430000</v>
      </c>
      <c r="H538" s="80">
        <f t="shared" si="54"/>
        <v>1319230.7692307692</v>
      </c>
      <c r="I538" s="80">
        <f t="shared" si="55"/>
        <v>29720381.21423077</v>
      </c>
      <c r="J538" s="80"/>
      <c r="K538" s="80"/>
      <c r="L538" s="47"/>
      <c r="M538" s="81"/>
      <c r="N538" s="54"/>
    </row>
    <row r="539" spans="1:14" ht="24.75" customHeight="1">
      <c r="A539" s="76">
        <v>531</v>
      </c>
      <c r="B539" s="77" t="s">
        <v>1339</v>
      </c>
      <c r="C539" s="78" t="s">
        <v>1340</v>
      </c>
      <c r="D539" s="79">
        <v>21224083148</v>
      </c>
      <c r="E539" s="80">
        <f>+D539*0.0002</f>
        <v>4244816.629600001</v>
      </c>
      <c r="F539" s="80">
        <v>10</v>
      </c>
      <c r="G539" s="80">
        <v>3430000</v>
      </c>
      <c r="H539" s="80">
        <f t="shared" si="54"/>
        <v>1319230.7692307692</v>
      </c>
      <c r="I539" s="80">
        <f t="shared" si="55"/>
        <v>5564047.39883077</v>
      </c>
      <c r="J539" s="80"/>
      <c r="K539" s="80"/>
      <c r="L539" s="47"/>
      <c r="M539" s="81"/>
      <c r="N539" s="54"/>
    </row>
    <row r="540" spans="1:14" ht="24.75" customHeight="1">
      <c r="A540" s="76">
        <v>532</v>
      </c>
      <c r="B540" s="77" t="s">
        <v>1341</v>
      </c>
      <c r="C540" s="78" t="s">
        <v>240</v>
      </c>
      <c r="D540" s="79">
        <v>742550060</v>
      </c>
      <c r="E540" s="80">
        <v>500000</v>
      </c>
      <c r="F540" s="80">
        <v>10</v>
      </c>
      <c r="G540" s="80">
        <v>3430000</v>
      </c>
      <c r="H540" s="80">
        <f t="shared" si="54"/>
        <v>1319230.7692307692</v>
      </c>
      <c r="I540" s="80">
        <f t="shared" si="55"/>
        <v>1819230.7692307692</v>
      </c>
      <c r="J540" s="80"/>
      <c r="K540" s="80"/>
      <c r="L540" s="47"/>
      <c r="M540" s="81"/>
      <c r="N540" s="54"/>
    </row>
    <row r="541" spans="1:14" ht="24.75" customHeight="1">
      <c r="A541" s="76">
        <v>533</v>
      </c>
      <c r="B541" s="77" t="s">
        <v>1342</v>
      </c>
      <c r="C541" s="78" t="s">
        <v>1343</v>
      </c>
      <c r="D541" s="79">
        <v>15507558772</v>
      </c>
      <c r="E541" s="80">
        <f aca="true" t="shared" si="56" ref="E541:E546">+D541*0.0002</f>
        <v>3101511.7544</v>
      </c>
      <c r="F541" s="80">
        <v>10</v>
      </c>
      <c r="G541" s="80">
        <v>3070000</v>
      </c>
      <c r="H541" s="80">
        <f t="shared" si="54"/>
        <v>1180769.2307692308</v>
      </c>
      <c r="I541" s="80">
        <f t="shared" si="55"/>
        <v>4282280.985169231</v>
      </c>
      <c r="J541" s="80"/>
      <c r="K541" s="80"/>
      <c r="L541" s="47"/>
      <c r="M541" s="76"/>
      <c r="N541" s="54"/>
    </row>
    <row r="542" spans="1:14" ht="24.75" customHeight="1">
      <c r="A542" s="76">
        <v>534</v>
      </c>
      <c r="B542" s="77" t="s">
        <v>1344</v>
      </c>
      <c r="C542" s="78" t="s">
        <v>862</v>
      </c>
      <c r="D542" s="79">
        <v>80243003621</v>
      </c>
      <c r="E542" s="80">
        <f t="shared" si="56"/>
        <v>16048600.724200001</v>
      </c>
      <c r="F542" s="80">
        <v>10</v>
      </c>
      <c r="G542" s="80">
        <v>3430000</v>
      </c>
      <c r="H542" s="80">
        <f t="shared" si="54"/>
        <v>1319230.7692307692</v>
      </c>
      <c r="I542" s="80">
        <f t="shared" si="55"/>
        <v>17367831.49343077</v>
      </c>
      <c r="J542" s="80"/>
      <c r="K542" s="80"/>
      <c r="L542" s="47"/>
      <c r="M542" s="81"/>
      <c r="N542" s="54"/>
    </row>
    <row r="543" spans="1:14" ht="31.5">
      <c r="A543" s="76">
        <v>535</v>
      </c>
      <c r="B543" s="77" t="s">
        <v>1345</v>
      </c>
      <c r="C543" s="78" t="s">
        <v>1346</v>
      </c>
      <c r="D543" s="79">
        <v>9314269571</v>
      </c>
      <c r="E543" s="80">
        <f t="shared" si="56"/>
        <v>1862853.9142</v>
      </c>
      <c r="F543" s="80">
        <v>10</v>
      </c>
      <c r="G543" s="80">
        <v>3430000</v>
      </c>
      <c r="H543" s="80">
        <f t="shared" si="54"/>
        <v>1319230.7692307692</v>
      </c>
      <c r="I543" s="80">
        <f t="shared" si="55"/>
        <v>3182084.6834307695</v>
      </c>
      <c r="J543" s="80"/>
      <c r="K543" s="80"/>
      <c r="L543" s="47"/>
      <c r="M543" s="81"/>
      <c r="N543" s="54"/>
    </row>
    <row r="544" spans="1:14" ht="24.75" customHeight="1">
      <c r="A544" s="76">
        <v>536</v>
      </c>
      <c r="B544" s="77" t="s">
        <v>1347</v>
      </c>
      <c r="C544" s="78" t="s">
        <v>1348</v>
      </c>
      <c r="D544" s="79">
        <v>50261357134</v>
      </c>
      <c r="E544" s="80">
        <f t="shared" si="56"/>
        <v>10052271.426800001</v>
      </c>
      <c r="F544" s="80">
        <v>10</v>
      </c>
      <c r="G544" s="80">
        <v>3430000</v>
      </c>
      <c r="H544" s="80">
        <f t="shared" si="54"/>
        <v>1319230.7692307692</v>
      </c>
      <c r="I544" s="80">
        <f t="shared" si="55"/>
        <v>11371502.196030771</v>
      </c>
      <c r="J544" s="80"/>
      <c r="K544" s="80"/>
      <c r="L544" s="47"/>
      <c r="M544" s="81"/>
      <c r="N544" s="54"/>
    </row>
    <row r="545" spans="1:14" ht="24.75" customHeight="1">
      <c r="A545" s="76">
        <v>537</v>
      </c>
      <c r="B545" s="77" t="s">
        <v>1349</v>
      </c>
      <c r="C545" s="78" t="s">
        <v>1350</v>
      </c>
      <c r="D545" s="79">
        <v>317017308885</v>
      </c>
      <c r="E545" s="80">
        <f t="shared" si="56"/>
        <v>63403461.777</v>
      </c>
      <c r="F545" s="80">
        <v>10</v>
      </c>
      <c r="G545" s="80">
        <v>3430000</v>
      </c>
      <c r="H545" s="80">
        <f t="shared" si="54"/>
        <v>1319230.7692307692</v>
      </c>
      <c r="I545" s="80">
        <f t="shared" si="55"/>
        <v>64722692.54623077</v>
      </c>
      <c r="J545" s="80"/>
      <c r="K545" s="80"/>
      <c r="L545" s="47"/>
      <c r="M545" s="81"/>
      <c r="N545" s="54"/>
    </row>
    <row r="546" spans="1:14" s="117" customFormat="1" ht="24.75" customHeight="1">
      <c r="A546" s="76">
        <v>538</v>
      </c>
      <c r="B546" s="77" t="s">
        <v>1351</v>
      </c>
      <c r="C546" s="78" t="s">
        <v>246</v>
      </c>
      <c r="D546" s="79">
        <v>174003508134</v>
      </c>
      <c r="E546" s="80">
        <f t="shared" si="56"/>
        <v>34800701.6268</v>
      </c>
      <c r="F546" s="80">
        <v>10</v>
      </c>
      <c r="G546" s="80">
        <v>3070000</v>
      </c>
      <c r="H546" s="80">
        <f t="shared" si="54"/>
        <v>1180769.2307692308</v>
      </c>
      <c r="I546" s="80">
        <f t="shared" si="55"/>
        <v>35981470.85756923</v>
      </c>
      <c r="J546" s="80"/>
      <c r="K546" s="80"/>
      <c r="L546" s="47"/>
      <c r="M546" s="76"/>
      <c r="N546" s="54"/>
    </row>
    <row r="547" spans="1:14" ht="24.75" customHeight="1">
      <c r="A547" s="76">
        <v>539</v>
      </c>
      <c r="B547" s="77" t="s">
        <v>1352</v>
      </c>
      <c r="C547" s="78" t="s">
        <v>236</v>
      </c>
      <c r="D547" s="79">
        <v>2353167233</v>
      </c>
      <c r="E547" s="80">
        <v>500000</v>
      </c>
      <c r="F547" s="80">
        <v>10</v>
      </c>
      <c r="G547" s="80">
        <v>3430000</v>
      </c>
      <c r="H547" s="80">
        <f t="shared" si="54"/>
        <v>1319230.7692307692</v>
      </c>
      <c r="I547" s="80">
        <f t="shared" si="55"/>
        <v>1819230.7692307692</v>
      </c>
      <c r="J547" s="80"/>
      <c r="K547" s="80"/>
      <c r="L547" s="47"/>
      <c r="M547" s="76"/>
      <c r="N547" s="54"/>
    </row>
    <row r="548" spans="1:14" ht="31.5">
      <c r="A548" s="76">
        <v>540</v>
      </c>
      <c r="B548" s="77" t="s">
        <v>1353</v>
      </c>
      <c r="C548" s="78" t="s">
        <v>1354</v>
      </c>
      <c r="D548" s="79">
        <v>5961600000</v>
      </c>
      <c r="E548" s="80">
        <f>+D548*0.0002</f>
        <v>1192320</v>
      </c>
      <c r="F548" s="80">
        <v>10</v>
      </c>
      <c r="G548" s="80">
        <v>3430000</v>
      </c>
      <c r="H548" s="80">
        <f t="shared" si="54"/>
        <v>1319230.7692307692</v>
      </c>
      <c r="I548" s="80">
        <f t="shared" si="55"/>
        <v>2511550.769230769</v>
      </c>
      <c r="J548" s="80"/>
      <c r="K548" s="80"/>
      <c r="L548" s="47"/>
      <c r="M548" s="81"/>
      <c r="N548" s="54"/>
    </row>
    <row r="549" spans="1:14" s="62" customFormat="1" ht="24.75" customHeight="1">
      <c r="A549" s="76">
        <v>541</v>
      </c>
      <c r="B549" s="77" t="s">
        <v>1355</v>
      </c>
      <c r="C549" s="78" t="s">
        <v>1356</v>
      </c>
      <c r="D549" s="79">
        <v>279994200000</v>
      </c>
      <c r="E549" s="80">
        <f>+D549*0.0002</f>
        <v>55998840</v>
      </c>
      <c r="F549" s="80">
        <v>10</v>
      </c>
      <c r="G549" s="80">
        <v>3070000</v>
      </c>
      <c r="H549" s="80">
        <f t="shared" si="54"/>
        <v>1180769.2307692308</v>
      </c>
      <c r="I549" s="80">
        <f t="shared" si="55"/>
        <v>57179609.23076923</v>
      </c>
      <c r="J549" s="80"/>
      <c r="K549" s="80"/>
      <c r="L549" s="47"/>
      <c r="M549" s="76"/>
      <c r="N549" s="54"/>
    </row>
    <row r="550" spans="1:14" s="62" customFormat="1" ht="31.5">
      <c r="A550" s="76">
        <v>542</v>
      </c>
      <c r="B550" s="77" t="s">
        <v>1357</v>
      </c>
      <c r="C550" s="78" t="s">
        <v>1358</v>
      </c>
      <c r="D550" s="79">
        <v>100000000</v>
      </c>
      <c r="E550" s="80">
        <v>500000</v>
      </c>
      <c r="F550" s="80">
        <v>10</v>
      </c>
      <c r="G550" s="80">
        <v>3430000</v>
      </c>
      <c r="H550" s="80">
        <f t="shared" si="54"/>
        <v>1319230.7692307692</v>
      </c>
      <c r="I550" s="80">
        <f t="shared" si="55"/>
        <v>1819230.7692307692</v>
      </c>
      <c r="J550" s="80"/>
      <c r="K550" s="80"/>
      <c r="L550" s="47"/>
      <c r="M550" s="76"/>
      <c r="N550" s="54"/>
    </row>
    <row r="551" spans="1:14" s="62" customFormat="1" ht="24.75" customHeight="1">
      <c r="A551" s="76">
        <v>543</v>
      </c>
      <c r="B551" s="77" t="s">
        <v>1359</v>
      </c>
      <c r="C551" s="78" t="s">
        <v>1283</v>
      </c>
      <c r="D551" s="79">
        <v>71494852400</v>
      </c>
      <c r="E551" s="80">
        <f aca="true" t="shared" si="57" ref="E551:E559">+D551*0.0002</f>
        <v>14298970.48</v>
      </c>
      <c r="F551" s="80">
        <v>10</v>
      </c>
      <c r="G551" s="80">
        <v>3430000</v>
      </c>
      <c r="H551" s="80">
        <f t="shared" si="54"/>
        <v>1319230.7692307692</v>
      </c>
      <c r="I551" s="80">
        <f t="shared" si="55"/>
        <v>15618201.24923077</v>
      </c>
      <c r="J551" s="80"/>
      <c r="K551" s="80"/>
      <c r="L551" s="47"/>
      <c r="M551" s="81"/>
      <c r="N551" s="54"/>
    </row>
    <row r="552" spans="1:14" s="62" customFormat="1" ht="24.75" customHeight="1">
      <c r="A552" s="76">
        <v>544</v>
      </c>
      <c r="B552" s="77" t="s">
        <v>1360</v>
      </c>
      <c r="C552" s="78" t="s">
        <v>1361</v>
      </c>
      <c r="D552" s="79">
        <v>103046758764</v>
      </c>
      <c r="E552" s="80">
        <f t="shared" si="57"/>
        <v>20609351.752800003</v>
      </c>
      <c r="F552" s="80">
        <v>10</v>
      </c>
      <c r="G552" s="80">
        <v>3430000</v>
      </c>
      <c r="H552" s="80">
        <f t="shared" si="54"/>
        <v>1319230.7692307692</v>
      </c>
      <c r="I552" s="80">
        <f t="shared" si="55"/>
        <v>21928582.52203077</v>
      </c>
      <c r="J552" s="80"/>
      <c r="K552" s="80"/>
      <c r="L552" s="47"/>
      <c r="M552" s="81"/>
      <c r="N552" s="54"/>
    </row>
    <row r="553" spans="1:14" s="62" customFormat="1" ht="24.75" customHeight="1">
      <c r="A553" s="76">
        <v>545</v>
      </c>
      <c r="B553" s="77" t="s">
        <v>1362</v>
      </c>
      <c r="C553" s="78" t="s">
        <v>1363</v>
      </c>
      <c r="D553" s="79">
        <v>2821877233</v>
      </c>
      <c r="E553" s="80">
        <f t="shared" si="57"/>
        <v>564375.4466</v>
      </c>
      <c r="F553" s="80">
        <v>10</v>
      </c>
      <c r="G553" s="80">
        <v>3430000</v>
      </c>
      <c r="H553" s="80">
        <f t="shared" si="54"/>
        <v>1319230.7692307692</v>
      </c>
      <c r="I553" s="80">
        <f t="shared" si="55"/>
        <v>1883606.2158307694</v>
      </c>
      <c r="J553" s="80"/>
      <c r="K553" s="80"/>
      <c r="L553" s="47"/>
      <c r="M553" s="81"/>
      <c r="N553" s="54"/>
    </row>
    <row r="554" spans="1:14" s="62" customFormat="1" ht="31.5">
      <c r="A554" s="76">
        <v>546</v>
      </c>
      <c r="B554" s="77" t="s">
        <v>1364</v>
      </c>
      <c r="C554" s="78" t="s">
        <v>1365</v>
      </c>
      <c r="D554" s="79">
        <v>3718709711</v>
      </c>
      <c r="E554" s="80">
        <f t="shared" si="57"/>
        <v>743741.9422</v>
      </c>
      <c r="F554" s="80">
        <v>10</v>
      </c>
      <c r="G554" s="80">
        <v>3070000</v>
      </c>
      <c r="H554" s="80">
        <f t="shared" si="54"/>
        <v>1180769.2307692308</v>
      </c>
      <c r="I554" s="80">
        <f t="shared" si="55"/>
        <v>1924511.172969231</v>
      </c>
      <c r="J554" s="80"/>
      <c r="K554" s="80"/>
      <c r="L554" s="47"/>
      <c r="M554" s="81"/>
      <c r="N554" s="54"/>
    </row>
    <row r="555" spans="1:14" s="62" customFormat="1" ht="24.75" customHeight="1">
      <c r="A555" s="76">
        <v>547</v>
      </c>
      <c r="B555" s="77" t="s">
        <v>1366</v>
      </c>
      <c r="C555" s="78" t="s">
        <v>621</v>
      </c>
      <c r="D555" s="79">
        <v>5170324400</v>
      </c>
      <c r="E555" s="80">
        <f t="shared" si="57"/>
        <v>1034064.88</v>
      </c>
      <c r="F555" s="80">
        <v>10</v>
      </c>
      <c r="G555" s="80">
        <v>3430000</v>
      </c>
      <c r="H555" s="80">
        <f t="shared" si="54"/>
        <v>1319230.7692307692</v>
      </c>
      <c r="I555" s="80">
        <f t="shared" si="55"/>
        <v>2353295.6492307694</v>
      </c>
      <c r="J555" s="80"/>
      <c r="K555" s="80"/>
      <c r="L555" s="47"/>
      <c r="M555" s="81"/>
      <c r="N555" s="54"/>
    </row>
    <row r="556" spans="1:14" s="62" customFormat="1" ht="24.75" customHeight="1">
      <c r="A556" s="76">
        <v>548</v>
      </c>
      <c r="B556" s="77" t="s">
        <v>1367</v>
      </c>
      <c r="C556" s="78" t="s">
        <v>1152</v>
      </c>
      <c r="D556" s="79">
        <v>19907351879</v>
      </c>
      <c r="E556" s="80">
        <f t="shared" si="57"/>
        <v>3981470.3758</v>
      </c>
      <c r="F556" s="80">
        <v>10</v>
      </c>
      <c r="G556" s="80">
        <v>3430000</v>
      </c>
      <c r="H556" s="80">
        <f t="shared" si="54"/>
        <v>1319230.7692307692</v>
      </c>
      <c r="I556" s="80">
        <f t="shared" si="55"/>
        <v>5300701.1450307695</v>
      </c>
      <c r="J556" s="80"/>
      <c r="K556" s="80"/>
      <c r="L556" s="47"/>
      <c r="M556" s="81"/>
      <c r="N556" s="54"/>
    </row>
    <row r="557" spans="1:14" s="62" customFormat="1" ht="24.75" customHeight="1">
      <c r="A557" s="76">
        <v>549</v>
      </c>
      <c r="B557" s="77" t="s">
        <v>1368</v>
      </c>
      <c r="C557" s="78" t="s">
        <v>1348</v>
      </c>
      <c r="D557" s="79">
        <v>4628859365</v>
      </c>
      <c r="E557" s="80">
        <f t="shared" si="57"/>
        <v>925771.873</v>
      </c>
      <c r="F557" s="80">
        <v>10</v>
      </c>
      <c r="G557" s="80">
        <v>3430000</v>
      </c>
      <c r="H557" s="80">
        <f t="shared" si="54"/>
        <v>1319230.7692307692</v>
      </c>
      <c r="I557" s="80">
        <f t="shared" si="55"/>
        <v>2245002.642230769</v>
      </c>
      <c r="J557" s="80"/>
      <c r="K557" s="80"/>
      <c r="L557" s="47"/>
      <c r="M557" s="81"/>
      <c r="N557" s="54"/>
    </row>
    <row r="558" spans="1:14" s="62" customFormat="1" ht="31.5">
      <c r="A558" s="76">
        <v>550</v>
      </c>
      <c r="B558" s="77" t="s">
        <v>1369</v>
      </c>
      <c r="C558" s="78" t="s">
        <v>707</v>
      </c>
      <c r="D558" s="79">
        <v>14968160974</v>
      </c>
      <c r="E558" s="80">
        <f t="shared" si="57"/>
        <v>2993632.1948</v>
      </c>
      <c r="F558" s="80">
        <v>10</v>
      </c>
      <c r="G558" s="80">
        <v>3070000</v>
      </c>
      <c r="H558" s="80">
        <f t="shared" si="54"/>
        <v>1180769.2307692308</v>
      </c>
      <c r="I558" s="80">
        <f t="shared" si="55"/>
        <v>4174401.4255692307</v>
      </c>
      <c r="J558" s="80"/>
      <c r="K558" s="80"/>
      <c r="L558" s="47"/>
      <c r="M558" s="76"/>
      <c r="N558" s="54"/>
    </row>
    <row r="559" spans="1:14" s="62" customFormat="1" ht="24.75" customHeight="1">
      <c r="A559" s="76">
        <v>551</v>
      </c>
      <c r="B559" s="77" t="s">
        <v>1370</v>
      </c>
      <c r="C559" s="78" t="s">
        <v>955</v>
      </c>
      <c r="D559" s="79">
        <v>28741630474</v>
      </c>
      <c r="E559" s="80">
        <f t="shared" si="57"/>
        <v>5748326.0948</v>
      </c>
      <c r="F559" s="80">
        <v>10</v>
      </c>
      <c r="G559" s="80">
        <v>3430000</v>
      </c>
      <c r="H559" s="80">
        <f t="shared" si="54"/>
        <v>1319230.7692307692</v>
      </c>
      <c r="I559" s="80">
        <f t="shared" si="55"/>
        <v>7067556.864030769</v>
      </c>
      <c r="J559" s="80"/>
      <c r="K559" s="80"/>
      <c r="L559" s="47"/>
      <c r="M559" s="81"/>
      <c r="N559" s="54"/>
    </row>
    <row r="560" spans="1:14" s="62" customFormat="1" ht="24.75" customHeight="1">
      <c r="A560" s="76">
        <v>552</v>
      </c>
      <c r="B560" s="77" t="s">
        <v>1371</v>
      </c>
      <c r="C560" s="78" t="s">
        <v>1372</v>
      </c>
      <c r="D560" s="79">
        <v>797886614</v>
      </c>
      <c r="E560" s="80">
        <v>500000</v>
      </c>
      <c r="F560" s="80">
        <v>10</v>
      </c>
      <c r="G560" s="80">
        <v>3430000</v>
      </c>
      <c r="H560" s="80">
        <f t="shared" si="54"/>
        <v>1319230.7692307692</v>
      </c>
      <c r="I560" s="80">
        <f t="shared" si="55"/>
        <v>1819230.7692307692</v>
      </c>
      <c r="J560" s="80"/>
      <c r="K560" s="80"/>
      <c r="L560" s="47"/>
      <c r="M560" s="81"/>
      <c r="N560" s="54"/>
    </row>
    <row r="561" spans="1:14" s="62" customFormat="1" ht="24.75" customHeight="1">
      <c r="A561" s="76">
        <v>553</v>
      </c>
      <c r="B561" s="77" t="s">
        <v>1373</v>
      </c>
      <c r="C561" s="78" t="s">
        <v>902</v>
      </c>
      <c r="D561" s="79">
        <v>115670256170</v>
      </c>
      <c r="E561" s="80">
        <f>+D561*0.0002</f>
        <v>23134051.234</v>
      </c>
      <c r="F561" s="80">
        <v>10</v>
      </c>
      <c r="G561" s="80">
        <v>3430000</v>
      </c>
      <c r="H561" s="80">
        <f t="shared" si="54"/>
        <v>1319230.7692307692</v>
      </c>
      <c r="I561" s="80">
        <f t="shared" si="55"/>
        <v>24453282.00323077</v>
      </c>
      <c r="J561" s="80"/>
      <c r="K561" s="80"/>
      <c r="L561" s="47"/>
      <c r="M561" s="81"/>
      <c r="N561" s="54"/>
    </row>
    <row r="562" spans="1:14" s="62" customFormat="1" ht="31.5">
      <c r="A562" s="76">
        <v>554</v>
      </c>
      <c r="B562" s="77" t="s">
        <v>1374</v>
      </c>
      <c r="C562" s="78" t="s">
        <v>1375</v>
      </c>
      <c r="D562" s="79">
        <v>30406944602</v>
      </c>
      <c r="E562" s="80">
        <f>+D562*0.0002</f>
        <v>6081388.9204</v>
      </c>
      <c r="F562" s="80">
        <v>10</v>
      </c>
      <c r="G562" s="80">
        <v>3070000</v>
      </c>
      <c r="H562" s="80">
        <f t="shared" si="54"/>
        <v>1180769.2307692308</v>
      </c>
      <c r="I562" s="80">
        <f t="shared" si="55"/>
        <v>7262158.151169231</v>
      </c>
      <c r="J562" s="80"/>
      <c r="K562" s="80"/>
      <c r="L562" s="47"/>
      <c r="M562" s="81"/>
      <c r="N562" s="54"/>
    </row>
    <row r="563" spans="1:14" s="62" customFormat="1" ht="24.75" customHeight="1">
      <c r="A563" s="76">
        <v>555</v>
      </c>
      <c r="B563" s="77" t="s">
        <v>1376</v>
      </c>
      <c r="C563" s="78" t="s">
        <v>978</v>
      </c>
      <c r="D563" s="79">
        <v>4994032385</v>
      </c>
      <c r="E563" s="80">
        <f>+D563*0.0002</f>
        <v>998806.4770000001</v>
      </c>
      <c r="F563" s="80">
        <v>10</v>
      </c>
      <c r="G563" s="80">
        <v>3430000</v>
      </c>
      <c r="H563" s="80">
        <f t="shared" si="54"/>
        <v>1319230.7692307692</v>
      </c>
      <c r="I563" s="80">
        <f t="shared" si="55"/>
        <v>2318037.2462307694</v>
      </c>
      <c r="J563" s="80"/>
      <c r="K563" s="80"/>
      <c r="L563" s="47"/>
      <c r="M563" s="76"/>
      <c r="N563" s="54"/>
    </row>
    <row r="564" spans="1:14" s="62" customFormat="1" ht="31.5" customHeight="1">
      <c r="A564" s="76">
        <v>556</v>
      </c>
      <c r="B564" s="77" t="s">
        <v>1377</v>
      </c>
      <c r="C564" s="78" t="s">
        <v>239</v>
      </c>
      <c r="D564" s="79">
        <v>58368747740</v>
      </c>
      <c r="E564" s="80">
        <f>+D564*0.0002/2</f>
        <v>5836874.774</v>
      </c>
      <c r="F564" s="80">
        <v>10</v>
      </c>
      <c r="G564" s="80">
        <v>3430000</v>
      </c>
      <c r="H564" s="80">
        <f t="shared" si="54"/>
        <v>1319230.7692307692</v>
      </c>
      <c r="I564" s="80">
        <f t="shared" si="55"/>
        <v>7156105.543230769</v>
      </c>
      <c r="J564" s="80"/>
      <c r="K564" s="80"/>
      <c r="L564" s="47" t="s">
        <v>312</v>
      </c>
      <c r="M564" s="81"/>
      <c r="N564" s="54"/>
    </row>
    <row r="565" spans="1:14" s="62" customFormat="1" ht="24" customHeight="1">
      <c r="A565" s="76">
        <v>557</v>
      </c>
      <c r="B565" s="77" t="s">
        <v>1378</v>
      </c>
      <c r="C565" s="78" t="s">
        <v>1379</v>
      </c>
      <c r="D565" s="79">
        <v>5994907855</v>
      </c>
      <c r="E565" s="80">
        <f>+D565*0.0002</f>
        <v>1198981.571</v>
      </c>
      <c r="F565" s="80">
        <v>10</v>
      </c>
      <c r="G565" s="80">
        <v>3430000</v>
      </c>
      <c r="H565" s="80">
        <f t="shared" si="54"/>
        <v>1319230.7692307692</v>
      </c>
      <c r="I565" s="80">
        <f t="shared" si="55"/>
        <v>2518212.3402307695</v>
      </c>
      <c r="J565" s="80"/>
      <c r="K565" s="80"/>
      <c r="L565" s="47"/>
      <c r="M565" s="81"/>
      <c r="N565" s="54"/>
    </row>
    <row r="566" spans="1:14" s="62" customFormat="1" ht="24" customHeight="1">
      <c r="A566" s="76">
        <v>558</v>
      </c>
      <c r="B566" s="77" t="s">
        <v>1380</v>
      </c>
      <c r="C566" s="78" t="s">
        <v>995</v>
      </c>
      <c r="D566" s="79">
        <v>10613247676</v>
      </c>
      <c r="E566" s="80">
        <f>+D566*0.0002</f>
        <v>2122649.5352000003</v>
      </c>
      <c r="F566" s="80">
        <v>10</v>
      </c>
      <c r="G566" s="80">
        <v>3070000</v>
      </c>
      <c r="H566" s="80">
        <f t="shared" si="54"/>
        <v>1180769.2307692308</v>
      </c>
      <c r="I566" s="80">
        <f t="shared" si="55"/>
        <v>3303418.765969231</v>
      </c>
      <c r="J566" s="80"/>
      <c r="K566" s="80"/>
      <c r="L566" s="47"/>
      <c r="M566" s="81"/>
      <c r="N566" s="54"/>
    </row>
    <row r="567" spans="1:14" s="62" customFormat="1" ht="24" customHeight="1">
      <c r="A567" s="76">
        <v>559</v>
      </c>
      <c r="B567" s="77" t="s">
        <v>1381</v>
      </c>
      <c r="C567" s="78" t="s">
        <v>1382</v>
      </c>
      <c r="D567" s="79">
        <v>6034640124</v>
      </c>
      <c r="E567" s="80">
        <f>+D567*0.0002</f>
        <v>1206928.0248</v>
      </c>
      <c r="F567" s="80">
        <v>10</v>
      </c>
      <c r="G567" s="80">
        <v>3430000</v>
      </c>
      <c r="H567" s="80">
        <f t="shared" si="54"/>
        <v>1319230.7692307692</v>
      </c>
      <c r="I567" s="80">
        <f t="shared" si="55"/>
        <v>2526158.7940307693</v>
      </c>
      <c r="J567" s="80"/>
      <c r="K567" s="80"/>
      <c r="L567" s="47"/>
      <c r="M567" s="76"/>
      <c r="N567" s="54"/>
    </row>
    <row r="568" spans="1:14" s="62" customFormat="1" ht="24" customHeight="1">
      <c r="A568" s="76">
        <v>560</v>
      </c>
      <c r="B568" s="77" t="s">
        <v>1383</v>
      </c>
      <c r="C568" s="78" t="s">
        <v>1384</v>
      </c>
      <c r="D568" s="79">
        <v>54226886055</v>
      </c>
      <c r="E568" s="80">
        <f>+D568*0.0002</f>
        <v>10845377.211000001</v>
      </c>
      <c r="F568" s="80">
        <v>10</v>
      </c>
      <c r="G568" s="80">
        <v>3070000</v>
      </c>
      <c r="H568" s="80">
        <f t="shared" si="54"/>
        <v>1180769.2307692308</v>
      </c>
      <c r="I568" s="80">
        <f t="shared" si="55"/>
        <v>12026146.441769231</v>
      </c>
      <c r="J568" s="80"/>
      <c r="K568" s="80"/>
      <c r="L568" s="47"/>
      <c r="M568" s="81"/>
      <c r="N568" s="54"/>
    </row>
    <row r="569" spans="1:14" s="62" customFormat="1" ht="24" customHeight="1">
      <c r="A569" s="76">
        <v>561</v>
      </c>
      <c r="B569" s="77" t="s">
        <v>1385</v>
      </c>
      <c r="C569" s="78" t="s">
        <v>1386</v>
      </c>
      <c r="D569" s="79">
        <v>8172942195</v>
      </c>
      <c r="E569" s="80">
        <f>+D569*0.0002</f>
        <v>1634588.439</v>
      </c>
      <c r="F569" s="80">
        <v>10</v>
      </c>
      <c r="G569" s="80">
        <v>3430000</v>
      </c>
      <c r="H569" s="80">
        <f t="shared" si="54"/>
        <v>1319230.7692307692</v>
      </c>
      <c r="I569" s="80">
        <f t="shared" si="55"/>
        <v>2953819.2082307693</v>
      </c>
      <c r="J569" s="80"/>
      <c r="K569" s="80"/>
      <c r="L569" s="47"/>
      <c r="M569" s="81"/>
      <c r="N569" s="54"/>
    </row>
    <row r="570" spans="1:14" s="62" customFormat="1" ht="31.5" customHeight="1">
      <c r="A570" s="76">
        <v>562</v>
      </c>
      <c r="B570" s="77" t="s">
        <v>1387</v>
      </c>
      <c r="C570" s="78" t="s">
        <v>1388</v>
      </c>
      <c r="D570" s="79">
        <v>527702136</v>
      </c>
      <c r="E570" s="80">
        <v>500000</v>
      </c>
      <c r="F570" s="80">
        <v>10</v>
      </c>
      <c r="G570" s="80">
        <v>3430000</v>
      </c>
      <c r="H570" s="80">
        <f t="shared" si="54"/>
        <v>1319230.7692307692</v>
      </c>
      <c r="I570" s="80">
        <f t="shared" si="55"/>
        <v>1819230.7692307692</v>
      </c>
      <c r="J570" s="80"/>
      <c r="K570" s="80"/>
      <c r="L570" s="47" t="s">
        <v>312</v>
      </c>
      <c r="M570" s="81"/>
      <c r="N570" s="54"/>
    </row>
    <row r="571" spans="1:14" s="62" customFormat="1" ht="24" customHeight="1">
      <c r="A571" s="76">
        <v>563</v>
      </c>
      <c r="B571" s="77" t="s">
        <v>1389</v>
      </c>
      <c r="C571" s="78" t="s">
        <v>995</v>
      </c>
      <c r="D571" s="79">
        <v>9551584043</v>
      </c>
      <c r="E571" s="80">
        <f>+D571*0.0002</f>
        <v>1910316.8086</v>
      </c>
      <c r="F571" s="80">
        <v>10</v>
      </c>
      <c r="G571" s="80">
        <v>3070000</v>
      </c>
      <c r="H571" s="80">
        <f t="shared" si="54"/>
        <v>1180769.2307692308</v>
      </c>
      <c r="I571" s="80">
        <f t="shared" si="55"/>
        <v>3091086.039369231</v>
      </c>
      <c r="J571" s="80"/>
      <c r="K571" s="80"/>
      <c r="L571" s="47"/>
      <c r="M571" s="81"/>
      <c r="N571" s="54"/>
    </row>
    <row r="572" spans="1:14" s="62" customFormat="1" ht="31.5" customHeight="1">
      <c r="A572" s="76">
        <v>564</v>
      </c>
      <c r="B572" s="77" t="s">
        <v>1390</v>
      </c>
      <c r="C572" s="78" t="s">
        <v>1391</v>
      </c>
      <c r="D572" s="79">
        <v>221560817240</v>
      </c>
      <c r="E572" s="80">
        <f>+D572*0.0002</f>
        <v>44312163.448</v>
      </c>
      <c r="F572" s="80">
        <v>10</v>
      </c>
      <c r="G572" s="80">
        <v>3430000</v>
      </c>
      <c r="H572" s="80">
        <f t="shared" si="54"/>
        <v>1319230.7692307692</v>
      </c>
      <c r="I572" s="80">
        <f t="shared" si="55"/>
        <v>45631394.21723077</v>
      </c>
      <c r="J572" s="80"/>
      <c r="K572" s="80"/>
      <c r="L572" s="47"/>
      <c r="M572" s="81"/>
      <c r="N572" s="54"/>
    </row>
    <row r="573" spans="1:14" s="62" customFormat="1" ht="31.5" customHeight="1">
      <c r="A573" s="76">
        <v>565</v>
      </c>
      <c r="B573" s="77" t="s">
        <v>1392</v>
      </c>
      <c r="C573" s="78" t="s">
        <v>1393</v>
      </c>
      <c r="D573" s="79">
        <v>13194530470</v>
      </c>
      <c r="E573" s="80">
        <f>+D573*0.0002</f>
        <v>2638906.094</v>
      </c>
      <c r="F573" s="80">
        <v>10</v>
      </c>
      <c r="G573" s="80">
        <v>3430000</v>
      </c>
      <c r="H573" s="80">
        <f t="shared" si="54"/>
        <v>1319230.7692307692</v>
      </c>
      <c r="I573" s="80">
        <f t="shared" si="55"/>
        <v>3958136.8632307695</v>
      </c>
      <c r="J573" s="80"/>
      <c r="K573" s="80"/>
      <c r="L573" s="47"/>
      <c r="M573" s="81"/>
      <c r="N573" s="54"/>
    </row>
    <row r="574" spans="1:14" s="62" customFormat="1" ht="31.5" customHeight="1">
      <c r="A574" s="76">
        <v>566</v>
      </c>
      <c r="B574" s="77" t="s">
        <v>1394</v>
      </c>
      <c r="C574" s="78" t="s">
        <v>1395</v>
      </c>
      <c r="D574" s="79">
        <v>862970956923</v>
      </c>
      <c r="E574" s="80">
        <v>100000000</v>
      </c>
      <c r="F574" s="80">
        <v>10</v>
      </c>
      <c r="G574" s="80">
        <v>3430000</v>
      </c>
      <c r="H574" s="80">
        <f t="shared" si="54"/>
        <v>1319230.7692307692</v>
      </c>
      <c r="I574" s="80">
        <f t="shared" si="55"/>
        <v>101319230.76923077</v>
      </c>
      <c r="J574" s="80"/>
      <c r="K574" s="80"/>
      <c r="L574" s="47"/>
      <c r="M574" s="81"/>
      <c r="N574" s="54"/>
    </row>
    <row r="575" spans="1:14" s="62" customFormat="1" ht="31.5" customHeight="1">
      <c r="A575" s="76">
        <v>567</v>
      </c>
      <c r="B575" s="77" t="s">
        <v>1396</v>
      </c>
      <c r="C575" s="78" t="s">
        <v>249</v>
      </c>
      <c r="D575" s="79">
        <v>38093489825</v>
      </c>
      <c r="E575" s="80">
        <f>+D575*0.0002/2</f>
        <v>3809348.9825000004</v>
      </c>
      <c r="F575" s="80">
        <v>10</v>
      </c>
      <c r="G575" s="80">
        <v>3430000</v>
      </c>
      <c r="H575" s="80">
        <f t="shared" si="54"/>
        <v>1319230.7692307692</v>
      </c>
      <c r="I575" s="80">
        <f t="shared" si="55"/>
        <v>5128579.75173077</v>
      </c>
      <c r="J575" s="80"/>
      <c r="K575" s="80"/>
      <c r="L575" s="47" t="s">
        <v>312</v>
      </c>
      <c r="M575" s="81"/>
      <c r="N575" s="54"/>
    </row>
    <row r="576" spans="1:14" s="62" customFormat="1" ht="24" customHeight="1">
      <c r="A576" s="76">
        <v>568</v>
      </c>
      <c r="B576" s="77" t="s">
        <v>1397</v>
      </c>
      <c r="C576" s="78" t="s">
        <v>848</v>
      </c>
      <c r="D576" s="79">
        <v>31728236322</v>
      </c>
      <c r="E576" s="80">
        <f>+D576*0.0002</f>
        <v>6345647.264400001</v>
      </c>
      <c r="F576" s="80">
        <v>10</v>
      </c>
      <c r="G576" s="80">
        <v>3430000</v>
      </c>
      <c r="H576" s="80">
        <f t="shared" si="54"/>
        <v>1319230.7692307692</v>
      </c>
      <c r="I576" s="80">
        <f t="shared" si="55"/>
        <v>7664878.03363077</v>
      </c>
      <c r="J576" s="80"/>
      <c r="K576" s="80"/>
      <c r="L576" s="47"/>
      <c r="M576" s="76"/>
      <c r="N576" s="54"/>
    </row>
    <row r="577" spans="1:14" s="62" customFormat="1" ht="24" customHeight="1">
      <c r="A577" s="76">
        <v>569</v>
      </c>
      <c r="B577" s="77" t="s">
        <v>1398</v>
      </c>
      <c r="C577" s="78" t="s">
        <v>1319</v>
      </c>
      <c r="D577" s="79">
        <v>2019967908415</v>
      </c>
      <c r="E577" s="80">
        <v>100000000</v>
      </c>
      <c r="F577" s="80">
        <v>10</v>
      </c>
      <c r="G577" s="80">
        <v>3430000</v>
      </c>
      <c r="H577" s="80">
        <f t="shared" si="54"/>
        <v>1319230.7692307692</v>
      </c>
      <c r="I577" s="80">
        <f t="shared" si="55"/>
        <v>101319230.76923077</v>
      </c>
      <c r="J577" s="80"/>
      <c r="K577" s="80"/>
      <c r="L577" s="47"/>
      <c r="M577" s="81"/>
      <c r="N577" s="54"/>
    </row>
    <row r="578" spans="1:14" s="62" customFormat="1" ht="24" customHeight="1">
      <c r="A578" s="76">
        <v>570</v>
      </c>
      <c r="B578" s="77" t="s">
        <v>1399</v>
      </c>
      <c r="C578" s="78" t="s">
        <v>1319</v>
      </c>
      <c r="D578" s="79">
        <v>2616635914405</v>
      </c>
      <c r="E578" s="80">
        <v>100000000</v>
      </c>
      <c r="F578" s="80">
        <v>10</v>
      </c>
      <c r="G578" s="80">
        <v>3430000</v>
      </c>
      <c r="H578" s="80">
        <f t="shared" si="54"/>
        <v>1319230.7692307692</v>
      </c>
      <c r="I578" s="80">
        <f t="shared" si="55"/>
        <v>101319230.76923077</v>
      </c>
      <c r="J578" s="80"/>
      <c r="K578" s="80"/>
      <c r="L578" s="47"/>
      <c r="M578" s="81"/>
      <c r="N578" s="54"/>
    </row>
    <row r="579" spans="1:14" s="62" customFormat="1" ht="24" customHeight="1">
      <c r="A579" s="76">
        <v>571</v>
      </c>
      <c r="B579" s="77" t="s">
        <v>1400</v>
      </c>
      <c r="C579" s="78" t="s">
        <v>253</v>
      </c>
      <c r="D579" s="79">
        <v>279784043</v>
      </c>
      <c r="E579" s="80">
        <v>500000</v>
      </c>
      <c r="F579" s="80">
        <v>10</v>
      </c>
      <c r="G579" s="80">
        <v>3430000</v>
      </c>
      <c r="H579" s="80">
        <f t="shared" si="54"/>
        <v>1319230.7692307692</v>
      </c>
      <c r="I579" s="80">
        <f t="shared" si="55"/>
        <v>1819230.7692307692</v>
      </c>
      <c r="J579" s="80"/>
      <c r="K579" s="80"/>
      <c r="L579" s="47"/>
      <c r="M579" s="76"/>
      <c r="N579" s="54"/>
    </row>
    <row r="580" spans="1:14" s="62" customFormat="1" ht="24" customHeight="1">
      <c r="A580" s="76">
        <v>572</v>
      </c>
      <c r="B580" s="77" t="s">
        <v>1401</v>
      </c>
      <c r="C580" s="78" t="s">
        <v>806</v>
      </c>
      <c r="D580" s="79">
        <v>49983002787</v>
      </c>
      <c r="E580" s="80">
        <f aca="true" t="shared" si="58" ref="E580:E586">+D580*0.0002</f>
        <v>9996600.557400001</v>
      </c>
      <c r="F580" s="80">
        <v>10</v>
      </c>
      <c r="G580" s="80">
        <v>3430000</v>
      </c>
      <c r="H580" s="80">
        <f t="shared" si="54"/>
        <v>1319230.7692307692</v>
      </c>
      <c r="I580" s="80">
        <f t="shared" si="55"/>
        <v>11315831.326630771</v>
      </c>
      <c r="J580" s="80"/>
      <c r="K580" s="80"/>
      <c r="L580" s="47"/>
      <c r="M580" s="81"/>
      <c r="N580" s="54"/>
    </row>
    <row r="581" spans="1:14" s="62" customFormat="1" ht="24" customHeight="1">
      <c r="A581" s="76">
        <v>573</v>
      </c>
      <c r="B581" s="77" t="s">
        <v>1402</v>
      </c>
      <c r="C581" s="78" t="s">
        <v>1403</v>
      </c>
      <c r="D581" s="79">
        <v>3040698062</v>
      </c>
      <c r="E581" s="80">
        <f t="shared" si="58"/>
        <v>608139.6124</v>
      </c>
      <c r="F581" s="80">
        <v>10</v>
      </c>
      <c r="G581" s="80">
        <v>3070000</v>
      </c>
      <c r="H581" s="80">
        <f t="shared" si="54"/>
        <v>1180769.2307692308</v>
      </c>
      <c r="I581" s="80">
        <f t="shared" si="55"/>
        <v>1788908.8431692307</v>
      </c>
      <c r="J581" s="80"/>
      <c r="K581" s="80"/>
      <c r="L581" s="47"/>
      <c r="M581" s="81"/>
      <c r="N581" s="54"/>
    </row>
    <row r="582" spans="1:14" s="62" customFormat="1" ht="24" customHeight="1">
      <c r="A582" s="76">
        <v>574</v>
      </c>
      <c r="B582" s="77" t="s">
        <v>1404</v>
      </c>
      <c r="C582" s="78" t="s">
        <v>1405</v>
      </c>
      <c r="D582" s="79">
        <v>28473046718</v>
      </c>
      <c r="E582" s="80">
        <f t="shared" si="58"/>
        <v>5694609.3436</v>
      </c>
      <c r="F582" s="80">
        <v>10</v>
      </c>
      <c r="G582" s="80">
        <v>3070000</v>
      </c>
      <c r="H582" s="80">
        <f t="shared" si="54"/>
        <v>1180769.2307692308</v>
      </c>
      <c r="I582" s="80">
        <f t="shared" si="55"/>
        <v>6875378.574369231</v>
      </c>
      <c r="J582" s="80"/>
      <c r="K582" s="80"/>
      <c r="L582" s="47"/>
      <c r="M582" s="76"/>
      <c r="N582" s="54"/>
    </row>
    <row r="583" spans="1:14" s="62" customFormat="1" ht="24" customHeight="1">
      <c r="A583" s="76">
        <v>575</v>
      </c>
      <c r="B583" s="77" t="s">
        <v>1406</v>
      </c>
      <c r="C583" s="78" t="s">
        <v>1405</v>
      </c>
      <c r="D583" s="79">
        <v>7698000390</v>
      </c>
      <c r="E583" s="80">
        <f t="shared" si="58"/>
        <v>1539600.078</v>
      </c>
      <c r="F583" s="80">
        <v>10</v>
      </c>
      <c r="G583" s="80">
        <v>3070000</v>
      </c>
      <c r="H583" s="80">
        <f t="shared" si="54"/>
        <v>1180769.2307692308</v>
      </c>
      <c r="I583" s="80">
        <f t="shared" si="55"/>
        <v>2720369.3087692307</v>
      </c>
      <c r="J583" s="80"/>
      <c r="K583" s="80"/>
      <c r="L583" s="47"/>
      <c r="M583" s="81"/>
      <c r="N583" s="54"/>
    </row>
    <row r="584" spans="1:14" s="62" customFormat="1" ht="31.5">
      <c r="A584" s="76">
        <v>576</v>
      </c>
      <c r="B584" s="77" t="s">
        <v>1407</v>
      </c>
      <c r="C584" s="78" t="s">
        <v>1408</v>
      </c>
      <c r="D584" s="79">
        <v>27130176909</v>
      </c>
      <c r="E584" s="80">
        <f t="shared" si="58"/>
        <v>5426035.381800001</v>
      </c>
      <c r="F584" s="80">
        <v>10</v>
      </c>
      <c r="G584" s="80">
        <v>3430000</v>
      </c>
      <c r="H584" s="80">
        <f t="shared" si="54"/>
        <v>1319230.7692307692</v>
      </c>
      <c r="I584" s="80">
        <f t="shared" si="55"/>
        <v>6745266.15103077</v>
      </c>
      <c r="J584" s="80"/>
      <c r="K584" s="80"/>
      <c r="L584" s="47"/>
      <c r="M584" s="81"/>
      <c r="N584" s="54"/>
    </row>
    <row r="585" spans="1:14" s="62" customFormat="1" ht="24" customHeight="1">
      <c r="A585" s="76">
        <v>577</v>
      </c>
      <c r="B585" s="77" t="s">
        <v>1409</v>
      </c>
      <c r="C585" s="78" t="s">
        <v>1242</v>
      </c>
      <c r="D585" s="79">
        <v>497153684796</v>
      </c>
      <c r="E585" s="80">
        <f t="shared" si="58"/>
        <v>99430736.95920001</v>
      </c>
      <c r="F585" s="80">
        <v>10</v>
      </c>
      <c r="G585" s="80">
        <v>3070000</v>
      </c>
      <c r="H585" s="80">
        <f t="shared" si="54"/>
        <v>1180769.2307692308</v>
      </c>
      <c r="I585" s="80">
        <f t="shared" si="55"/>
        <v>100611506.18996924</v>
      </c>
      <c r="J585" s="80"/>
      <c r="K585" s="80"/>
      <c r="L585" s="47"/>
      <c r="M585" s="76"/>
      <c r="N585" s="54"/>
    </row>
    <row r="586" spans="1:14" s="62" customFormat="1" ht="24" customHeight="1">
      <c r="A586" s="76">
        <v>578</v>
      </c>
      <c r="B586" s="77" t="s">
        <v>1410</v>
      </c>
      <c r="C586" s="78" t="s">
        <v>1411</v>
      </c>
      <c r="D586" s="79">
        <v>2746691200</v>
      </c>
      <c r="E586" s="80">
        <f t="shared" si="58"/>
        <v>549338.24</v>
      </c>
      <c r="F586" s="80">
        <v>10</v>
      </c>
      <c r="G586" s="80">
        <v>3070000</v>
      </c>
      <c r="H586" s="80">
        <f aca="true" t="shared" si="59" ref="H586:H649">+F586*G586/26</f>
        <v>1180769.2307692308</v>
      </c>
      <c r="I586" s="80">
        <f aca="true" t="shared" si="60" ref="I586:I649">+E586+H586</f>
        <v>1730107.4707692307</v>
      </c>
      <c r="J586" s="80"/>
      <c r="K586" s="80"/>
      <c r="L586" s="47"/>
      <c r="M586" s="81"/>
      <c r="N586" s="54"/>
    </row>
    <row r="587" spans="1:14" s="62" customFormat="1" ht="24" customHeight="1">
      <c r="A587" s="76">
        <v>579</v>
      </c>
      <c r="B587" s="77" t="s">
        <v>1412</v>
      </c>
      <c r="C587" s="78" t="s">
        <v>1413</v>
      </c>
      <c r="D587" s="79">
        <v>2006632789</v>
      </c>
      <c r="E587" s="80">
        <v>500000</v>
      </c>
      <c r="F587" s="80">
        <v>10</v>
      </c>
      <c r="G587" s="80">
        <v>3430000</v>
      </c>
      <c r="H587" s="80">
        <f t="shared" si="59"/>
        <v>1319230.7692307692</v>
      </c>
      <c r="I587" s="80">
        <f t="shared" si="60"/>
        <v>1819230.7692307692</v>
      </c>
      <c r="J587" s="80"/>
      <c r="K587" s="80"/>
      <c r="L587" s="47"/>
      <c r="M587" s="81"/>
      <c r="N587" s="54"/>
    </row>
    <row r="588" spans="1:14" s="62" customFormat="1" ht="24" customHeight="1">
      <c r="A588" s="76">
        <v>580</v>
      </c>
      <c r="B588" s="77" t="s">
        <v>1414</v>
      </c>
      <c r="C588" s="78" t="s">
        <v>906</v>
      </c>
      <c r="D588" s="79">
        <v>99982194122</v>
      </c>
      <c r="E588" s="80">
        <f aca="true" t="shared" si="61" ref="E588:E598">+D588*0.0002</f>
        <v>19996438.8244</v>
      </c>
      <c r="F588" s="80">
        <v>10</v>
      </c>
      <c r="G588" s="80">
        <v>3430000</v>
      </c>
      <c r="H588" s="80">
        <f t="shared" si="59"/>
        <v>1319230.7692307692</v>
      </c>
      <c r="I588" s="80">
        <f t="shared" si="60"/>
        <v>21315669.59363077</v>
      </c>
      <c r="J588" s="80"/>
      <c r="K588" s="80"/>
      <c r="L588" s="47"/>
      <c r="M588" s="76"/>
      <c r="N588" s="54"/>
    </row>
    <row r="589" spans="1:14" s="62" customFormat="1" ht="24" customHeight="1">
      <c r="A589" s="76">
        <v>581</v>
      </c>
      <c r="B589" s="77" t="s">
        <v>1415</v>
      </c>
      <c r="C589" s="78" t="s">
        <v>1416</v>
      </c>
      <c r="D589" s="79">
        <v>71986364529</v>
      </c>
      <c r="E589" s="80">
        <f t="shared" si="61"/>
        <v>14397272.9058</v>
      </c>
      <c r="F589" s="80">
        <v>10</v>
      </c>
      <c r="G589" s="80">
        <v>3430000</v>
      </c>
      <c r="H589" s="80">
        <f t="shared" si="59"/>
        <v>1319230.7692307692</v>
      </c>
      <c r="I589" s="80">
        <f t="shared" si="60"/>
        <v>15716503.67503077</v>
      </c>
      <c r="J589" s="80"/>
      <c r="K589" s="80"/>
      <c r="L589" s="47"/>
      <c r="M589" s="76"/>
      <c r="N589" s="54"/>
    </row>
    <row r="590" spans="1:14" s="62" customFormat="1" ht="24" customHeight="1">
      <c r="A590" s="76">
        <v>582</v>
      </c>
      <c r="B590" s="77" t="s">
        <v>1417</v>
      </c>
      <c r="C590" s="78" t="s">
        <v>1348</v>
      </c>
      <c r="D590" s="79">
        <v>107188504405</v>
      </c>
      <c r="E590" s="80">
        <f t="shared" si="61"/>
        <v>21437700.881</v>
      </c>
      <c r="F590" s="80">
        <v>10</v>
      </c>
      <c r="G590" s="80">
        <v>3430000</v>
      </c>
      <c r="H590" s="80">
        <f t="shared" si="59"/>
        <v>1319230.7692307692</v>
      </c>
      <c r="I590" s="80">
        <f t="shared" si="60"/>
        <v>22756931.65023077</v>
      </c>
      <c r="J590" s="80"/>
      <c r="K590" s="80"/>
      <c r="L590" s="47"/>
      <c r="M590" s="76"/>
      <c r="N590" s="54"/>
    </row>
    <row r="591" spans="1:14" s="62" customFormat="1" ht="31.5">
      <c r="A591" s="76">
        <v>583</v>
      </c>
      <c r="B591" s="77" t="s">
        <v>1418</v>
      </c>
      <c r="C591" s="78" t="s">
        <v>1419</v>
      </c>
      <c r="D591" s="79">
        <v>20042547697</v>
      </c>
      <c r="E591" s="80">
        <f t="shared" si="61"/>
        <v>4008509.5394</v>
      </c>
      <c r="F591" s="80">
        <v>10</v>
      </c>
      <c r="G591" s="80">
        <v>3430000</v>
      </c>
      <c r="H591" s="80">
        <f t="shared" si="59"/>
        <v>1319230.7692307692</v>
      </c>
      <c r="I591" s="80">
        <f t="shared" si="60"/>
        <v>5327740.308630769</v>
      </c>
      <c r="J591" s="80"/>
      <c r="K591" s="80"/>
      <c r="L591" s="47"/>
      <c r="M591" s="81"/>
      <c r="N591" s="54"/>
    </row>
    <row r="592" spans="1:14" s="62" customFormat="1" ht="24" customHeight="1">
      <c r="A592" s="76">
        <v>584</v>
      </c>
      <c r="B592" s="77" t="s">
        <v>1420</v>
      </c>
      <c r="C592" s="78" t="s">
        <v>904</v>
      </c>
      <c r="D592" s="79">
        <v>50059662810</v>
      </c>
      <c r="E592" s="80">
        <f t="shared" si="61"/>
        <v>10011932.562</v>
      </c>
      <c r="F592" s="80">
        <v>10</v>
      </c>
      <c r="G592" s="80">
        <v>3430000</v>
      </c>
      <c r="H592" s="80">
        <f t="shared" si="59"/>
        <v>1319230.7692307692</v>
      </c>
      <c r="I592" s="80">
        <f t="shared" si="60"/>
        <v>11331163.33123077</v>
      </c>
      <c r="J592" s="80"/>
      <c r="K592" s="80"/>
      <c r="L592" s="47"/>
      <c r="M592" s="81"/>
      <c r="N592" s="54"/>
    </row>
    <row r="593" spans="1:14" s="62" customFormat="1" ht="24" customHeight="1">
      <c r="A593" s="76">
        <v>585</v>
      </c>
      <c r="B593" s="77" t="s">
        <v>1421</v>
      </c>
      <c r="C593" s="78" t="s">
        <v>1348</v>
      </c>
      <c r="D593" s="79">
        <v>99987277566</v>
      </c>
      <c r="E593" s="80">
        <f t="shared" si="61"/>
        <v>19997455.5132</v>
      </c>
      <c r="F593" s="80">
        <v>10</v>
      </c>
      <c r="G593" s="80">
        <v>3430000</v>
      </c>
      <c r="H593" s="80">
        <f t="shared" si="59"/>
        <v>1319230.7692307692</v>
      </c>
      <c r="I593" s="80">
        <f t="shared" si="60"/>
        <v>21316686.282430768</v>
      </c>
      <c r="J593" s="80"/>
      <c r="K593" s="80"/>
      <c r="L593" s="47"/>
      <c r="M593" s="76"/>
      <c r="N593" s="54"/>
    </row>
    <row r="594" spans="1:14" s="62" customFormat="1" ht="24" customHeight="1">
      <c r="A594" s="76">
        <v>586</v>
      </c>
      <c r="B594" s="77" t="s">
        <v>1422</v>
      </c>
      <c r="C594" s="78" t="s">
        <v>1423</v>
      </c>
      <c r="D594" s="79">
        <v>49963119138</v>
      </c>
      <c r="E594" s="80">
        <f t="shared" si="61"/>
        <v>9992623.8276</v>
      </c>
      <c r="F594" s="80">
        <v>10</v>
      </c>
      <c r="G594" s="80">
        <v>3430000</v>
      </c>
      <c r="H594" s="80">
        <f t="shared" si="59"/>
        <v>1319230.7692307692</v>
      </c>
      <c r="I594" s="80">
        <f t="shared" si="60"/>
        <v>11311854.59683077</v>
      </c>
      <c r="J594" s="80"/>
      <c r="K594" s="80"/>
      <c r="L594" s="47"/>
      <c r="M594" s="81"/>
      <c r="N594" s="54"/>
    </row>
    <row r="595" spans="1:14" s="62" customFormat="1" ht="24" customHeight="1">
      <c r="A595" s="76">
        <v>587</v>
      </c>
      <c r="B595" s="77" t="s">
        <v>1424</v>
      </c>
      <c r="C595" s="78" t="s">
        <v>1348</v>
      </c>
      <c r="D595" s="79">
        <v>49994454995</v>
      </c>
      <c r="E595" s="80">
        <f t="shared" si="61"/>
        <v>9998890.999</v>
      </c>
      <c r="F595" s="80">
        <v>10</v>
      </c>
      <c r="G595" s="80">
        <v>3430000</v>
      </c>
      <c r="H595" s="80">
        <f t="shared" si="59"/>
        <v>1319230.7692307692</v>
      </c>
      <c r="I595" s="80">
        <f t="shared" si="60"/>
        <v>11318121.76823077</v>
      </c>
      <c r="J595" s="80"/>
      <c r="K595" s="80"/>
      <c r="L595" s="47"/>
      <c r="M595" s="81"/>
      <c r="N595" s="54"/>
    </row>
    <row r="596" spans="1:14" s="62" customFormat="1" ht="31.5">
      <c r="A596" s="76">
        <v>588</v>
      </c>
      <c r="B596" s="77" t="s">
        <v>1425</v>
      </c>
      <c r="C596" s="78" t="s">
        <v>1426</v>
      </c>
      <c r="D596" s="79">
        <v>49941890000</v>
      </c>
      <c r="E596" s="80">
        <f t="shared" si="61"/>
        <v>9988378</v>
      </c>
      <c r="F596" s="80">
        <v>10</v>
      </c>
      <c r="G596" s="80">
        <v>3070000</v>
      </c>
      <c r="H596" s="80">
        <f t="shared" si="59"/>
        <v>1180769.2307692308</v>
      </c>
      <c r="I596" s="80">
        <f t="shared" si="60"/>
        <v>11169147.23076923</v>
      </c>
      <c r="J596" s="80"/>
      <c r="K596" s="80"/>
      <c r="L596" s="47"/>
      <c r="M596" s="81"/>
      <c r="N596" s="54"/>
    </row>
    <row r="597" spans="1:14" s="62" customFormat="1" ht="24" customHeight="1">
      <c r="A597" s="76">
        <v>589</v>
      </c>
      <c r="B597" s="77" t="s">
        <v>1427</v>
      </c>
      <c r="C597" s="78" t="s">
        <v>1426</v>
      </c>
      <c r="D597" s="79">
        <v>60105216302</v>
      </c>
      <c r="E597" s="80">
        <f t="shared" si="61"/>
        <v>12021043.260400001</v>
      </c>
      <c r="F597" s="80">
        <v>10</v>
      </c>
      <c r="G597" s="80">
        <v>3070000</v>
      </c>
      <c r="H597" s="80">
        <f t="shared" si="59"/>
        <v>1180769.2307692308</v>
      </c>
      <c r="I597" s="80">
        <f t="shared" si="60"/>
        <v>13201812.491169231</v>
      </c>
      <c r="J597" s="80"/>
      <c r="K597" s="80"/>
      <c r="L597" s="47"/>
      <c r="M597" s="81"/>
      <c r="N597" s="54"/>
    </row>
    <row r="598" spans="1:14" s="62" customFormat="1" ht="24" customHeight="1">
      <c r="A598" s="76">
        <v>590</v>
      </c>
      <c r="B598" s="77" t="s">
        <v>1428</v>
      </c>
      <c r="C598" s="78" t="s">
        <v>1429</v>
      </c>
      <c r="D598" s="79">
        <v>21281909616</v>
      </c>
      <c r="E598" s="80">
        <f t="shared" si="61"/>
        <v>4256381.9232</v>
      </c>
      <c r="F598" s="80">
        <v>10</v>
      </c>
      <c r="G598" s="80">
        <v>3430000</v>
      </c>
      <c r="H598" s="80">
        <f t="shared" si="59"/>
        <v>1319230.7692307692</v>
      </c>
      <c r="I598" s="80">
        <f t="shared" si="60"/>
        <v>5575612.692430769</v>
      </c>
      <c r="J598" s="80"/>
      <c r="K598" s="80"/>
      <c r="L598" s="47"/>
      <c r="M598" s="81"/>
      <c r="N598" s="54"/>
    </row>
    <row r="599" spans="1:14" s="62" customFormat="1" ht="24" customHeight="1">
      <c r="A599" s="76">
        <v>591</v>
      </c>
      <c r="B599" s="77" t="s">
        <v>1430</v>
      </c>
      <c r="C599" s="78" t="s">
        <v>1140</v>
      </c>
      <c r="D599" s="79">
        <v>105000000</v>
      </c>
      <c r="E599" s="80">
        <v>500000</v>
      </c>
      <c r="F599" s="80">
        <v>10</v>
      </c>
      <c r="G599" s="80">
        <v>3070000</v>
      </c>
      <c r="H599" s="80">
        <f t="shared" si="59"/>
        <v>1180769.2307692308</v>
      </c>
      <c r="I599" s="80">
        <f t="shared" si="60"/>
        <v>1680769.2307692308</v>
      </c>
      <c r="J599" s="80"/>
      <c r="K599" s="80"/>
      <c r="L599" s="47"/>
      <c r="M599" s="81"/>
      <c r="N599" s="54"/>
    </row>
    <row r="600" spans="1:14" s="62" customFormat="1" ht="24" customHeight="1">
      <c r="A600" s="76">
        <v>592</v>
      </c>
      <c r="B600" s="77" t="s">
        <v>1431</v>
      </c>
      <c r="C600" s="78" t="s">
        <v>1432</v>
      </c>
      <c r="D600" s="79">
        <v>99995500000</v>
      </c>
      <c r="E600" s="80">
        <f>+D600*0.0002</f>
        <v>19999100</v>
      </c>
      <c r="F600" s="80">
        <v>10</v>
      </c>
      <c r="G600" s="80">
        <v>3070000</v>
      </c>
      <c r="H600" s="80">
        <f t="shared" si="59"/>
        <v>1180769.2307692308</v>
      </c>
      <c r="I600" s="80">
        <f t="shared" si="60"/>
        <v>21179869.230769232</v>
      </c>
      <c r="J600" s="80"/>
      <c r="K600" s="80"/>
      <c r="L600" s="47"/>
      <c r="M600" s="81"/>
      <c r="N600" s="54"/>
    </row>
    <row r="601" spans="1:14" s="62" customFormat="1" ht="24" customHeight="1">
      <c r="A601" s="76">
        <v>593</v>
      </c>
      <c r="B601" s="77" t="s">
        <v>1433</v>
      </c>
      <c r="C601" s="78" t="s">
        <v>1434</v>
      </c>
      <c r="D601" s="79">
        <v>34402927679</v>
      </c>
      <c r="E601" s="80">
        <f>+D601*0.0002</f>
        <v>6880585.535800001</v>
      </c>
      <c r="F601" s="80">
        <v>10</v>
      </c>
      <c r="G601" s="80">
        <v>3430000</v>
      </c>
      <c r="H601" s="80">
        <f t="shared" si="59"/>
        <v>1319230.7692307692</v>
      </c>
      <c r="I601" s="80">
        <f t="shared" si="60"/>
        <v>8199816.30503077</v>
      </c>
      <c r="J601" s="80"/>
      <c r="K601" s="80"/>
      <c r="L601" s="47"/>
      <c r="M601" s="81"/>
      <c r="N601" s="54"/>
    </row>
    <row r="602" spans="1:14" s="62" customFormat="1" ht="31.5" customHeight="1">
      <c r="A602" s="76">
        <v>594</v>
      </c>
      <c r="B602" s="77" t="s">
        <v>1435</v>
      </c>
      <c r="C602" s="78" t="s">
        <v>1436</v>
      </c>
      <c r="D602" s="79">
        <v>22275935423</v>
      </c>
      <c r="E602" s="80">
        <f>+D602*0.0002/2</f>
        <v>2227593.5423000003</v>
      </c>
      <c r="F602" s="80">
        <v>10</v>
      </c>
      <c r="G602" s="80">
        <v>3430000</v>
      </c>
      <c r="H602" s="80">
        <f t="shared" si="59"/>
        <v>1319230.7692307692</v>
      </c>
      <c r="I602" s="80">
        <f t="shared" si="60"/>
        <v>3546824.31153077</v>
      </c>
      <c r="J602" s="80"/>
      <c r="K602" s="80"/>
      <c r="L602" s="47" t="s">
        <v>312</v>
      </c>
      <c r="M602" s="76"/>
      <c r="N602" s="54"/>
    </row>
    <row r="603" spans="1:14" s="62" customFormat="1" ht="24" customHeight="1">
      <c r="A603" s="76">
        <v>595</v>
      </c>
      <c r="B603" s="77" t="s">
        <v>1437</v>
      </c>
      <c r="C603" s="78" t="s">
        <v>1438</v>
      </c>
      <c r="D603" s="79">
        <v>42222031035</v>
      </c>
      <c r="E603" s="80">
        <f>+D603*0.0002</f>
        <v>8444406.207</v>
      </c>
      <c r="F603" s="80">
        <v>10</v>
      </c>
      <c r="G603" s="80">
        <v>3430000</v>
      </c>
      <c r="H603" s="80">
        <f t="shared" si="59"/>
        <v>1319230.7692307692</v>
      </c>
      <c r="I603" s="80">
        <f t="shared" si="60"/>
        <v>9763636.97623077</v>
      </c>
      <c r="J603" s="80"/>
      <c r="K603" s="80"/>
      <c r="L603" s="47"/>
      <c r="M603" s="76"/>
      <c r="N603" s="54"/>
    </row>
    <row r="604" spans="1:14" s="62" customFormat="1" ht="24" customHeight="1">
      <c r="A604" s="76">
        <v>596</v>
      </c>
      <c r="B604" s="77" t="s">
        <v>1439</v>
      </c>
      <c r="C604" s="78" t="s">
        <v>1074</v>
      </c>
      <c r="D604" s="79">
        <v>31700749302</v>
      </c>
      <c r="E604" s="80">
        <f>+D604*0.0002</f>
        <v>6340149.860400001</v>
      </c>
      <c r="F604" s="80">
        <v>10</v>
      </c>
      <c r="G604" s="80">
        <v>3430000</v>
      </c>
      <c r="H604" s="80">
        <f t="shared" si="59"/>
        <v>1319230.7692307692</v>
      </c>
      <c r="I604" s="80">
        <f t="shared" si="60"/>
        <v>7659380.62963077</v>
      </c>
      <c r="J604" s="80"/>
      <c r="K604" s="80"/>
      <c r="L604" s="47"/>
      <c r="M604" s="81"/>
      <c r="N604" s="54"/>
    </row>
    <row r="605" spans="1:14" s="62" customFormat="1" ht="31.5">
      <c r="A605" s="76">
        <v>597</v>
      </c>
      <c r="B605" s="77" t="s">
        <v>1440</v>
      </c>
      <c r="C605" s="78" t="s">
        <v>1441</v>
      </c>
      <c r="D605" s="79">
        <v>20757276718</v>
      </c>
      <c r="E605" s="80">
        <f>+D605*0.0002</f>
        <v>4151455.3436000003</v>
      </c>
      <c r="F605" s="80">
        <v>10</v>
      </c>
      <c r="G605" s="80">
        <v>3430000</v>
      </c>
      <c r="H605" s="80">
        <f t="shared" si="59"/>
        <v>1319230.7692307692</v>
      </c>
      <c r="I605" s="80">
        <f t="shared" si="60"/>
        <v>5470686.112830769</v>
      </c>
      <c r="J605" s="80"/>
      <c r="K605" s="80"/>
      <c r="L605" s="47"/>
      <c r="M605" s="76"/>
      <c r="N605" s="54"/>
    </row>
    <row r="606" spans="1:14" s="62" customFormat="1" ht="24" customHeight="1">
      <c r="A606" s="76">
        <v>598</v>
      </c>
      <c r="B606" s="77" t="s">
        <v>1442</v>
      </c>
      <c r="C606" s="78" t="s">
        <v>1443</v>
      </c>
      <c r="D606" s="79">
        <v>461720786</v>
      </c>
      <c r="E606" s="80">
        <v>500000</v>
      </c>
      <c r="F606" s="80">
        <v>10</v>
      </c>
      <c r="G606" s="80">
        <v>3430000</v>
      </c>
      <c r="H606" s="80">
        <f t="shared" si="59"/>
        <v>1319230.7692307692</v>
      </c>
      <c r="I606" s="80">
        <f t="shared" si="60"/>
        <v>1819230.7692307692</v>
      </c>
      <c r="J606" s="80"/>
      <c r="K606" s="80"/>
      <c r="L606" s="47"/>
      <c r="M606" s="81"/>
      <c r="N606" s="54"/>
    </row>
    <row r="607" spans="1:14" s="62" customFormat="1" ht="24" customHeight="1">
      <c r="A607" s="76">
        <v>599</v>
      </c>
      <c r="B607" s="77" t="s">
        <v>1444</v>
      </c>
      <c r="C607" s="78" t="s">
        <v>630</v>
      </c>
      <c r="D607" s="79">
        <v>20102979092</v>
      </c>
      <c r="E607" s="80">
        <f>+D607*0.0002</f>
        <v>4020595.8184</v>
      </c>
      <c r="F607" s="80">
        <v>10</v>
      </c>
      <c r="G607" s="80">
        <v>3430000</v>
      </c>
      <c r="H607" s="80">
        <f t="shared" si="59"/>
        <v>1319230.7692307692</v>
      </c>
      <c r="I607" s="80">
        <f t="shared" si="60"/>
        <v>5339826.587630769</v>
      </c>
      <c r="J607" s="80"/>
      <c r="K607" s="80"/>
      <c r="L607" s="47"/>
      <c r="M607" s="81"/>
      <c r="N607" s="54"/>
    </row>
    <row r="608" spans="1:14" s="62" customFormat="1" ht="24" customHeight="1">
      <c r="A608" s="76">
        <v>600</v>
      </c>
      <c r="B608" s="77" t="s">
        <v>1445</v>
      </c>
      <c r="C608" s="78" t="s">
        <v>848</v>
      </c>
      <c r="D608" s="79">
        <v>100085929537</v>
      </c>
      <c r="E608" s="80">
        <f>+D608*0.0002</f>
        <v>20017185.9074</v>
      </c>
      <c r="F608" s="80">
        <v>10</v>
      </c>
      <c r="G608" s="80">
        <v>3430000</v>
      </c>
      <c r="H608" s="80">
        <f t="shared" si="59"/>
        <v>1319230.7692307692</v>
      </c>
      <c r="I608" s="80">
        <f t="shared" si="60"/>
        <v>21336416.67663077</v>
      </c>
      <c r="J608" s="80"/>
      <c r="K608" s="80"/>
      <c r="L608" s="47"/>
      <c r="M608" s="76"/>
      <c r="N608" s="54"/>
    </row>
    <row r="609" spans="1:14" s="62" customFormat="1" ht="24" customHeight="1">
      <c r="A609" s="76">
        <v>601</v>
      </c>
      <c r="B609" s="77" t="s">
        <v>1446</v>
      </c>
      <c r="C609" s="78" t="s">
        <v>1447</v>
      </c>
      <c r="D609" s="79">
        <v>119992371117</v>
      </c>
      <c r="E609" s="80">
        <f>+D609*0.0002</f>
        <v>23998474.2234</v>
      </c>
      <c r="F609" s="80">
        <v>10</v>
      </c>
      <c r="G609" s="80">
        <v>3430000</v>
      </c>
      <c r="H609" s="80">
        <f t="shared" si="59"/>
        <v>1319230.7692307692</v>
      </c>
      <c r="I609" s="80">
        <f t="shared" si="60"/>
        <v>25317704.99263077</v>
      </c>
      <c r="J609" s="80"/>
      <c r="K609" s="80"/>
      <c r="L609" s="47"/>
      <c r="M609" s="81"/>
      <c r="N609" s="54"/>
    </row>
    <row r="610" spans="1:14" s="62" customFormat="1" ht="24" customHeight="1">
      <c r="A610" s="76">
        <v>602</v>
      </c>
      <c r="B610" s="77" t="s">
        <v>1448</v>
      </c>
      <c r="C610" s="78" t="s">
        <v>1449</v>
      </c>
      <c r="D610" s="79">
        <v>50000000000</v>
      </c>
      <c r="E610" s="80">
        <f>+D610*0.0002</f>
        <v>10000000</v>
      </c>
      <c r="F610" s="80">
        <v>10</v>
      </c>
      <c r="G610" s="80">
        <v>3070000</v>
      </c>
      <c r="H610" s="80">
        <f t="shared" si="59"/>
        <v>1180769.2307692308</v>
      </c>
      <c r="I610" s="80">
        <f t="shared" si="60"/>
        <v>11180769.23076923</v>
      </c>
      <c r="J610" s="80"/>
      <c r="K610" s="80"/>
      <c r="L610" s="47"/>
      <c r="M610" s="81"/>
      <c r="N610" s="54"/>
    </row>
    <row r="611" spans="1:14" s="62" customFormat="1" ht="24" customHeight="1">
      <c r="A611" s="76">
        <v>603</v>
      </c>
      <c r="B611" s="77" t="s">
        <v>1450</v>
      </c>
      <c r="C611" s="78" t="s">
        <v>1451</v>
      </c>
      <c r="D611" s="79">
        <v>43888000</v>
      </c>
      <c r="E611" s="80">
        <v>500000</v>
      </c>
      <c r="F611" s="80">
        <v>10</v>
      </c>
      <c r="G611" s="80">
        <v>3430000</v>
      </c>
      <c r="H611" s="80">
        <f t="shared" si="59"/>
        <v>1319230.7692307692</v>
      </c>
      <c r="I611" s="80">
        <f t="shared" si="60"/>
        <v>1819230.7692307692</v>
      </c>
      <c r="J611" s="80"/>
      <c r="K611" s="80"/>
      <c r="L611" s="47"/>
      <c r="M611" s="81"/>
      <c r="N611" s="54"/>
    </row>
    <row r="612" spans="1:14" s="62" customFormat="1" ht="24" customHeight="1">
      <c r="A612" s="76">
        <v>604</v>
      </c>
      <c r="B612" s="77" t="s">
        <v>1452</v>
      </c>
      <c r="C612" s="78" t="s">
        <v>1453</v>
      </c>
      <c r="D612" s="79">
        <v>562319227</v>
      </c>
      <c r="E612" s="80">
        <v>500000</v>
      </c>
      <c r="F612" s="80">
        <v>10</v>
      </c>
      <c r="G612" s="80">
        <v>3430000</v>
      </c>
      <c r="H612" s="80">
        <f t="shared" si="59"/>
        <v>1319230.7692307692</v>
      </c>
      <c r="I612" s="80">
        <f t="shared" si="60"/>
        <v>1819230.7692307692</v>
      </c>
      <c r="J612" s="80"/>
      <c r="K612" s="80"/>
      <c r="L612" s="47"/>
      <c r="M612" s="81"/>
      <c r="N612" s="54"/>
    </row>
    <row r="613" spans="1:14" s="62" customFormat="1" ht="31.5" customHeight="1">
      <c r="A613" s="76">
        <v>605</v>
      </c>
      <c r="B613" s="77" t="s">
        <v>1454</v>
      </c>
      <c r="C613" s="78" t="s">
        <v>259</v>
      </c>
      <c r="D613" s="79">
        <v>865997123810</v>
      </c>
      <c r="E613" s="80">
        <f>100000000/2</f>
        <v>50000000</v>
      </c>
      <c r="F613" s="80">
        <v>10</v>
      </c>
      <c r="G613" s="80">
        <v>3430000</v>
      </c>
      <c r="H613" s="80">
        <f t="shared" si="59"/>
        <v>1319230.7692307692</v>
      </c>
      <c r="I613" s="80">
        <f t="shared" si="60"/>
        <v>51319230.76923077</v>
      </c>
      <c r="J613" s="80"/>
      <c r="K613" s="80"/>
      <c r="L613" s="47" t="s">
        <v>312</v>
      </c>
      <c r="M613" s="81"/>
      <c r="N613" s="54"/>
    </row>
    <row r="614" spans="1:14" s="62" customFormat="1" ht="24.75" customHeight="1">
      <c r="A614" s="76">
        <v>606</v>
      </c>
      <c r="B614" s="77" t="s">
        <v>1455</v>
      </c>
      <c r="C614" s="78" t="s">
        <v>1319</v>
      </c>
      <c r="D614" s="79">
        <v>677903160</v>
      </c>
      <c r="E614" s="80">
        <v>500000</v>
      </c>
      <c r="F614" s="80">
        <v>10</v>
      </c>
      <c r="G614" s="80">
        <v>3430000</v>
      </c>
      <c r="H614" s="80">
        <f t="shared" si="59"/>
        <v>1319230.7692307692</v>
      </c>
      <c r="I614" s="80">
        <f t="shared" si="60"/>
        <v>1819230.7692307692</v>
      </c>
      <c r="J614" s="80"/>
      <c r="K614" s="80"/>
      <c r="L614" s="47"/>
      <c r="M614" s="81"/>
      <c r="N614" s="54"/>
    </row>
    <row r="615" spans="1:14" s="62" customFormat="1" ht="24.75" customHeight="1">
      <c r="A615" s="76">
        <v>607</v>
      </c>
      <c r="B615" s="77" t="s">
        <v>592</v>
      </c>
      <c r="C615" s="78" t="s">
        <v>1228</v>
      </c>
      <c r="D615" s="79">
        <v>7164929588</v>
      </c>
      <c r="E615" s="80">
        <f>+D615*0.0002</f>
        <v>1432985.9176</v>
      </c>
      <c r="F615" s="80">
        <v>10</v>
      </c>
      <c r="G615" s="80">
        <v>3430000</v>
      </c>
      <c r="H615" s="80">
        <f t="shared" si="59"/>
        <v>1319230.7692307692</v>
      </c>
      <c r="I615" s="80">
        <f t="shared" si="60"/>
        <v>2752216.6868307693</v>
      </c>
      <c r="J615" s="80">
        <v>1696832</v>
      </c>
      <c r="K615" s="80" t="s">
        <v>591</v>
      </c>
      <c r="L615" s="47"/>
      <c r="M615" s="81"/>
      <c r="N615" s="54"/>
    </row>
    <row r="616" spans="1:14" s="62" customFormat="1" ht="24.75" customHeight="1">
      <c r="A616" s="76">
        <v>608</v>
      </c>
      <c r="B616" s="77" t="s">
        <v>1456</v>
      </c>
      <c r="C616" s="78" t="s">
        <v>239</v>
      </c>
      <c r="D616" s="79">
        <v>19666993882</v>
      </c>
      <c r="E616" s="80">
        <f>+D616*0.0002</f>
        <v>3933398.7764000003</v>
      </c>
      <c r="F616" s="80">
        <v>10</v>
      </c>
      <c r="G616" s="80">
        <v>3430000</v>
      </c>
      <c r="H616" s="80">
        <f t="shared" si="59"/>
        <v>1319230.7692307692</v>
      </c>
      <c r="I616" s="80">
        <f t="shared" si="60"/>
        <v>5252629.54563077</v>
      </c>
      <c r="J616" s="80"/>
      <c r="K616" s="80"/>
      <c r="L616" s="47"/>
      <c r="M616" s="81"/>
      <c r="N616" s="54"/>
    </row>
    <row r="617" spans="1:14" s="62" customFormat="1" ht="31.5">
      <c r="A617" s="76">
        <v>609</v>
      </c>
      <c r="B617" s="77" t="s">
        <v>1457</v>
      </c>
      <c r="C617" s="78" t="s">
        <v>1458</v>
      </c>
      <c r="D617" s="79">
        <v>15176008182</v>
      </c>
      <c r="E617" s="80">
        <f>+D617*0.0002</f>
        <v>3035201.6364</v>
      </c>
      <c r="F617" s="80">
        <v>10</v>
      </c>
      <c r="G617" s="80">
        <v>3430000</v>
      </c>
      <c r="H617" s="80">
        <f t="shared" si="59"/>
        <v>1319230.7692307692</v>
      </c>
      <c r="I617" s="80">
        <f t="shared" si="60"/>
        <v>4354432.405630769</v>
      </c>
      <c r="J617" s="80"/>
      <c r="K617" s="80"/>
      <c r="L617" s="47"/>
      <c r="M617" s="81"/>
      <c r="N617" s="54"/>
    </row>
    <row r="618" spans="1:14" s="62" customFormat="1" ht="31.5" customHeight="1">
      <c r="A618" s="76">
        <v>610</v>
      </c>
      <c r="B618" s="77" t="s">
        <v>1459</v>
      </c>
      <c r="C618" s="78" t="s">
        <v>1460</v>
      </c>
      <c r="D618" s="79">
        <v>162028211434</v>
      </c>
      <c r="E618" s="80">
        <f>+D618*0.0002/2</f>
        <v>16202821.1434</v>
      </c>
      <c r="F618" s="80">
        <v>10</v>
      </c>
      <c r="G618" s="80">
        <v>3430000</v>
      </c>
      <c r="H618" s="80">
        <f t="shared" si="59"/>
        <v>1319230.7692307692</v>
      </c>
      <c r="I618" s="80">
        <f t="shared" si="60"/>
        <v>17522051.91263077</v>
      </c>
      <c r="J618" s="80">
        <v>17258206</v>
      </c>
      <c r="K618" s="80" t="s">
        <v>1659</v>
      </c>
      <c r="L618" s="47" t="s">
        <v>312</v>
      </c>
      <c r="M618" s="81"/>
      <c r="N618" s="54"/>
    </row>
    <row r="619" spans="1:14" s="62" customFormat="1" ht="24" customHeight="1">
      <c r="A619" s="76">
        <v>611</v>
      </c>
      <c r="B619" s="77" t="s">
        <v>1461</v>
      </c>
      <c r="C619" s="78" t="s">
        <v>1356</v>
      </c>
      <c r="D619" s="79">
        <v>49996905000</v>
      </c>
      <c r="E619" s="80">
        <f>+D619*0.0002</f>
        <v>9999381</v>
      </c>
      <c r="F619" s="80">
        <v>10</v>
      </c>
      <c r="G619" s="80">
        <v>3070000</v>
      </c>
      <c r="H619" s="80">
        <f t="shared" si="59"/>
        <v>1180769.2307692308</v>
      </c>
      <c r="I619" s="80">
        <f t="shared" si="60"/>
        <v>11180150.23076923</v>
      </c>
      <c r="J619" s="80"/>
      <c r="K619" s="80"/>
      <c r="L619" s="47"/>
      <c r="M619" s="81"/>
      <c r="N619" s="54"/>
    </row>
    <row r="620" spans="1:14" s="62" customFormat="1" ht="24" customHeight="1">
      <c r="A620" s="76">
        <v>612</v>
      </c>
      <c r="B620" s="77" t="s">
        <v>1462</v>
      </c>
      <c r="C620" s="78" t="s">
        <v>1463</v>
      </c>
      <c r="D620" s="79">
        <v>119994224700</v>
      </c>
      <c r="E620" s="80">
        <f>+D620*0.0002</f>
        <v>23998844.94</v>
      </c>
      <c r="F620" s="80">
        <v>10</v>
      </c>
      <c r="G620" s="80">
        <v>3430000</v>
      </c>
      <c r="H620" s="80">
        <f t="shared" si="59"/>
        <v>1319230.7692307692</v>
      </c>
      <c r="I620" s="80">
        <f t="shared" si="60"/>
        <v>25318075.70923077</v>
      </c>
      <c r="J620" s="80"/>
      <c r="K620" s="80"/>
      <c r="L620" s="47"/>
      <c r="M620" s="81"/>
      <c r="N620" s="54"/>
    </row>
    <row r="621" spans="1:14" s="62" customFormat="1" ht="31.5" customHeight="1">
      <c r="A621" s="76">
        <v>613</v>
      </c>
      <c r="B621" s="77" t="s">
        <v>1464</v>
      </c>
      <c r="C621" s="78" t="s">
        <v>1465</v>
      </c>
      <c r="D621" s="79">
        <v>62423611401</v>
      </c>
      <c r="E621" s="80">
        <f>+D621*0.0002/2</f>
        <v>6242361.1401</v>
      </c>
      <c r="F621" s="80">
        <v>10</v>
      </c>
      <c r="G621" s="80">
        <v>3430000</v>
      </c>
      <c r="H621" s="80">
        <f t="shared" si="59"/>
        <v>1319230.7692307692</v>
      </c>
      <c r="I621" s="80">
        <f t="shared" si="60"/>
        <v>7561591.909330769</v>
      </c>
      <c r="J621" s="80"/>
      <c r="K621" s="80"/>
      <c r="L621" s="47" t="s">
        <v>312</v>
      </c>
      <c r="M621" s="81"/>
      <c r="N621" s="54"/>
    </row>
    <row r="622" spans="1:14" s="62" customFormat="1" ht="31.5" customHeight="1">
      <c r="A622" s="76">
        <v>614</v>
      </c>
      <c r="B622" s="77" t="s">
        <v>1466</v>
      </c>
      <c r="C622" s="78" t="s">
        <v>1467</v>
      </c>
      <c r="D622" s="79">
        <v>13874248158</v>
      </c>
      <c r="E622" s="80">
        <f>+D622*0.0002/2</f>
        <v>1387424.8158</v>
      </c>
      <c r="F622" s="80">
        <v>10</v>
      </c>
      <c r="G622" s="80">
        <v>3430000</v>
      </c>
      <c r="H622" s="80">
        <f t="shared" si="59"/>
        <v>1319230.7692307692</v>
      </c>
      <c r="I622" s="80">
        <f t="shared" si="60"/>
        <v>2706655.585030769</v>
      </c>
      <c r="J622" s="80">
        <v>2706656</v>
      </c>
      <c r="K622" s="80" t="s">
        <v>1632</v>
      </c>
      <c r="L622" s="47" t="s">
        <v>312</v>
      </c>
      <c r="M622" s="76"/>
      <c r="N622" s="54"/>
    </row>
    <row r="623" spans="1:14" s="62" customFormat="1" ht="24" customHeight="1">
      <c r="A623" s="76">
        <v>615</v>
      </c>
      <c r="B623" s="77" t="s">
        <v>1468</v>
      </c>
      <c r="C623" s="78" t="s">
        <v>1469</v>
      </c>
      <c r="D623" s="79">
        <v>45127000</v>
      </c>
      <c r="E623" s="80">
        <v>500000</v>
      </c>
      <c r="F623" s="80">
        <v>10</v>
      </c>
      <c r="G623" s="80">
        <v>3070000</v>
      </c>
      <c r="H623" s="80">
        <f t="shared" si="59"/>
        <v>1180769.2307692308</v>
      </c>
      <c r="I623" s="80">
        <f t="shared" si="60"/>
        <v>1680769.2307692308</v>
      </c>
      <c r="J623" s="80"/>
      <c r="K623" s="80"/>
      <c r="L623" s="47"/>
      <c r="M623" s="81"/>
      <c r="N623" s="54"/>
    </row>
    <row r="624" spans="1:14" s="62" customFormat="1" ht="24" customHeight="1">
      <c r="A624" s="76">
        <v>616</v>
      </c>
      <c r="B624" s="77" t="s">
        <v>1470</v>
      </c>
      <c r="C624" s="78" t="s">
        <v>626</v>
      </c>
      <c r="D624" s="79">
        <v>19990262265</v>
      </c>
      <c r="E624" s="80">
        <f>+D624*0.0002</f>
        <v>3998052.453</v>
      </c>
      <c r="F624" s="80">
        <v>10</v>
      </c>
      <c r="G624" s="80">
        <v>3430000</v>
      </c>
      <c r="H624" s="80">
        <f t="shared" si="59"/>
        <v>1319230.7692307692</v>
      </c>
      <c r="I624" s="80">
        <f t="shared" si="60"/>
        <v>5317283.22223077</v>
      </c>
      <c r="J624" s="80"/>
      <c r="K624" s="80"/>
      <c r="L624" s="47"/>
      <c r="M624" s="81"/>
      <c r="N624" s="54"/>
    </row>
    <row r="625" spans="1:14" s="62" customFormat="1" ht="31.5" customHeight="1">
      <c r="A625" s="76">
        <v>617</v>
      </c>
      <c r="B625" s="77" t="s">
        <v>1471</v>
      </c>
      <c r="C625" s="78" t="s">
        <v>307</v>
      </c>
      <c r="D625" s="79">
        <v>7062281786</v>
      </c>
      <c r="E625" s="80">
        <f>+D625*0.0002/2</f>
        <v>706228.1786</v>
      </c>
      <c r="F625" s="80">
        <v>10</v>
      </c>
      <c r="G625" s="80">
        <v>3430000</v>
      </c>
      <c r="H625" s="80">
        <f t="shared" si="59"/>
        <v>1319230.7692307692</v>
      </c>
      <c r="I625" s="80">
        <f t="shared" si="60"/>
        <v>2025458.9478307692</v>
      </c>
      <c r="J625" s="80"/>
      <c r="K625" s="80"/>
      <c r="L625" s="47" t="s">
        <v>312</v>
      </c>
      <c r="M625" s="81"/>
      <c r="N625" s="54"/>
    </row>
    <row r="626" spans="1:14" s="62" customFormat="1" ht="24" customHeight="1">
      <c r="A626" s="76">
        <v>618</v>
      </c>
      <c r="B626" s="77" t="s">
        <v>1472</v>
      </c>
      <c r="C626" s="78" t="s">
        <v>904</v>
      </c>
      <c r="D626" s="79">
        <v>999996194650</v>
      </c>
      <c r="E626" s="80">
        <v>100000000</v>
      </c>
      <c r="F626" s="80">
        <v>10</v>
      </c>
      <c r="G626" s="80">
        <v>3430000</v>
      </c>
      <c r="H626" s="80">
        <f t="shared" si="59"/>
        <v>1319230.7692307692</v>
      </c>
      <c r="I626" s="80">
        <f t="shared" si="60"/>
        <v>101319230.76923077</v>
      </c>
      <c r="J626" s="80"/>
      <c r="K626" s="80"/>
      <c r="L626" s="47"/>
      <c r="M626" s="76"/>
      <c r="N626" s="54"/>
    </row>
    <row r="627" spans="1:14" s="62" customFormat="1" ht="31.5" customHeight="1">
      <c r="A627" s="76">
        <v>619</v>
      </c>
      <c r="B627" s="77" t="s">
        <v>1473</v>
      </c>
      <c r="C627" s="78" t="s">
        <v>1474</v>
      </c>
      <c r="D627" s="79">
        <v>36487204685</v>
      </c>
      <c r="E627" s="80">
        <f>+D627*0.0002/2</f>
        <v>3648720.4685</v>
      </c>
      <c r="F627" s="80">
        <v>10</v>
      </c>
      <c r="G627" s="80">
        <v>3430000</v>
      </c>
      <c r="H627" s="80">
        <f t="shared" si="59"/>
        <v>1319230.7692307692</v>
      </c>
      <c r="I627" s="80">
        <f t="shared" si="60"/>
        <v>4967951.237730769</v>
      </c>
      <c r="J627" s="80"/>
      <c r="K627" s="80"/>
      <c r="L627" s="47" t="s">
        <v>312</v>
      </c>
      <c r="M627" s="81"/>
      <c r="N627" s="54"/>
    </row>
    <row r="628" spans="1:14" s="62" customFormat="1" ht="24" customHeight="1">
      <c r="A628" s="76">
        <v>620</v>
      </c>
      <c r="B628" s="77" t="s">
        <v>1475</v>
      </c>
      <c r="C628" s="78" t="s">
        <v>1476</v>
      </c>
      <c r="D628" s="79">
        <v>100000000</v>
      </c>
      <c r="E628" s="80">
        <v>500000</v>
      </c>
      <c r="F628" s="80">
        <v>10</v>
      </c>
      <c r="G628" s="80">
        <v>3430000</v>
      </c>
      <c r="H628" s="80">
        <f t="shared" si="59"/>
        <v>1319230.7692307692</v>
      </c>
      <c r="I628" s="80">
        <f t="shared" si="60"/>
        <v>1819230.7692307692</v>
      </c>
      <c r="J628" s="80"/>
      <c r="K628" s="80"/>
      <c r="L628" s="47"/>
      <c r="M628" s="76"/>
      <c r="N628" s="54"/>
    </row>
    <row r="629" spans="1:14" s="62" customFormat="1" ht="24" customHeight="1">
      <c r="A629" s="76">
        <v>621</v>
      </c>
      <c r="B629" s="77" t="s">
        <v>1477</v>
      </c>
      <c r="C629" s="78" t="s">
        <v>1478</v>
      </c>
      <c r="D629" s="79">
        <v>1000000000</v>
      </c>
      <c r="E629" s="80">
        <v>500000</v>
      </c>
      <c r="F629" s="80">
        <v>10</v>
      </c>
      <c r="G629" s="80">
        <v>3430000</v>
      </c>
      <c r="H629" s="80">
        <f t="shared" si="59"/>
        <v>1319230.7692307692</v>
      </c>
      <c r="I629" s="80">
        <f t="shared" si="60"/>
        <v>1819230.7692307692</v>
      </c>
      <c r="J629" s="80"/>
      <c r="K629" s="80"/>
      <c r="L629" s="47"/>
      <c r="M629" s="81"/>
      <c r="N629" s="54"/>
    </row>
    <row r="630" spans="1:14" s="62" customFormat="1" ht="24" customHeight="1">
      <c r="A630" s="76">
        <v>622</v>
      </c>
      <c r="B630" s="77" t="s">
        <v>1479</v>
      </c>
      <c r="C630" s="78" t="s">
        <v>1480</v>
      </c>
      <c r="D630" s="79">
        <v>98657800000</v>
      </c>
      <c r="E630" s="80">
        <f>+D630*0.0002</f>
        <v>19731560</v>
      </c>
      <c r="F630" s="80">
        <v>10</v>
      </c>
      <c r="G630" s="80">
        <v>3430000</v>
      </c>
      <c r="H630" s="80">
        <f t="shared" si="59"/>
        <v>1319230.7692307692</v>
      </c>
      <c r="I630" s="80">
        <f t="shared" si="60"/>
        <v>21050790.769230768</v>
      </c>
      <c r="J630" s="80"/>
      <c r="K630" s="80"/>
      <c r="L630" s="47"/>
      <c r="M630" s="81"/>
      <c r="N630" s="54"/>
    </row>
    <row r="631" spans="1:14" s="62" customFormat="1" ht="24" customHeight="1">
      <c r="A631" s="76">
        <v>623</v>
      </c>
      <c r="B631" s="77" t="s">
        <v>1481</v>
      </c>
      <c r="C631" s="78" t="s">
        <v>1482</v>
      </c>
      <c r="D631" s="79">
        <v>223517678297</v>
      </c>
      <c r="E631" s="80">
        <f>+D631*0.0002</f>
        <v>44703535.6594</v>
      </c>
      <c r="F631" s="80">
        <v>10</v>
      </c>
      <c r="G631" s="80">
        <v>3070000</v>
      </c>
      <c r="H631" s="80">
        <f t="shared" si="59"/>
        <v>1180769.2307692308</v>
      </c>
      <c r="I631" s="80">
        <f t="shared" si="60"/>
        <v>45884304.89016923</v>
      </c>
      <c r="J631" s="80"/>
      <c r="K631" s="80"/>
      <c r="L631" s="47"/>
      <c r="M631" s="76"/>
      <c r="N631" s="54"/>
    </row>
    <row r="632" spans="1:14" s="62" customFormat="1" ht="24" customHeight="1">
      <c r="A632" s="76">
        <v>624</v>
      </c>
      <c r="B632" s="77" t="s">
        <v>1483</v>
      </c>
      <c r="C632" s="78" t="s">
        <v>1484</v>
      </c>
      <c r="D632" s="79">
        <v>4981877859</v>
      </c>
      <c r="E632" s="80">
        <f>+D632*0.0002</f>
        <v>996375.5718</v>
      </c>
      <c r="F632" s="80">
        <v>10</v>
      </c>
      <c r="G632" s="80">
        <v>3430000</v>
      </c>
      <c r="H632" s="80">
        <f t="shared" si="59"/>
        <v>1319230.7692307692</v>
      </c>
      <c r="I632" s="80">
        <f t="shared" si="60"/>
        <v>2315606.341030769</v>
      </c>
      <c r="J632" s="80"/>
      <c r="K632" s="80"/>
      <c r="L632" s="47"/>
      <c r="M632" s="81"/>
      <c r="N632" s="54"/>
    </row>
    <row r="633" spans="1:14" s="62" customFormat="1" ht="24" customHeight="1">
      <c r="A633" s="76">
        <v>625</v>
      </c>
      <c r="B633" s="77" t="s">
        <v>1485</v>
      </c>
      <c r="C633" s="78" t="s">
        <v>1476</v>
      </c>
      <c r="D633" s="79">
        <v>100000000</v>
      </c>
      <c r="E633" s="80">
        <v>500000</v>
      </c>
      <c r="F633" s="80">
        <v>10</v>
      </c>
      <c r="G633" s="80">
        <v>3430000</v>
      </c>
      <c r="H633" s="80">
        <f t="shared" si="59"/>
        <v>1319230.7692307692</v>
      </c>
      <c r="I633" s="80">
        <f t="shared" si="60"/>
        <v>1819230.7692307692</v>
      </c>
      <c r="J633" s="80"/>
      <c r="K633" s="80"/>
      <c r="L633" s="47"/>
      <c r="M633" s="81"/>
      <c r="N633" s="54"/>
    </row>
    <row r="634" spans="1:14" s="62" customFormat="1" ht="31.5" customHeight="1">
      <c r="A634" s="76">
        <v>626</v>
      </c>
      <c r="B634" s="77" t="s">
        <v>576</v>
      </c>
      <c r="C634" s="78" t="s">
        <v>1486</v>
      </c>
      <c r="D634" s="79">
        <v>29804730311</v>
      </c>
      <c r="E634" s="80">
        <f>+D634*0.0002/2</f>
        <v>2980473.0311000003</v>
      </c>
      <c r="F634" s="80">
        <v>10</v>
      </c>
      <c r="G634" s="80">
        <v>3430000</v>
      </c>
      <c r="H634" s="80">
        <f t="shared" si="59"/>
        <v>1319230.7692307692</v>
      </c>
      <c r="I634" s="80">
        <f t="shared" si="60"/>
        <v>4299703.800330769</v>
      </c>
      <c r="J634" s="80">
        <v>4299704</v>
      </c>
      <c r="K634" s="80" t="s">
        <v>575</v>
      </c>
      <c r="L634" s="47" t="s">
        <v>312</v>
      </c>
      <c r="M634" s="81"/>
      <c r="N634" s="54"/>
    </row>
    <row r="635" spans="1:14" s="62" customFormat="1" ht="31.5" customHeight="1">
      <c r="A635" s="76">
        <v>627</v>
      </c>
      <c r="B635" s="77" t="s">
        <v>1487</v>
      </c>
      <c r="C635" s="78" t="s">
        <v>1488</v>
      </c>
      <c r="D635" s="79">
        <v>206071369286</v>
      </c>
      <c r="E635" s="80">
        <f>+D635*0.0002/2</f>
        <v>20607136.928600002</v>
      </c>
      <c r="F635" s="80">
        <v>10</v>
      </c>
      <c r="G635" s="80">
        <v>3430000</v>
      </c>
      <c r="H635" s="80">
        <f t="shared" si="59"/>
        <v>1319230.7692307692</v>
      </c>
      <c r="I635" s="80">
        <f t="shared" si="60"/>
        <v>21926367.69783077</v>
      </c>
      <c r="J635" s="80"/>
      <c r="K635" s="80"/>
      <c r="L635" s="47" t="s">
        <v>312</v>
      </c>
      <c r="M635" s="81"/>
      <c r="N635" s="54"/>
    </row>
    <row r="636" spans="1:14" s="62" customFormat="1" ht="24" customHeight="1">
      <c r="A636" s="76">
        <v>628</v>
      </c>
      <c r="B636" s="77" t="s">
        <v>1489</v>
      </c>
      <c r="C636" s="78" t="s">
        <v>1242</v>
      </c>
      <c r="D636" s="79">
        <v>26611169180</v>
      </c>
      <c r="E636" s="80">
        <f>+D636*0.0002</f>
        <v>5322233.836</v>
      </c>
      <c r="F636" s="80">
        <v>10</v>
      </c>
      <c r="G636" s="80">
        <v>3070000</v>
      </c>
      <c r="H636" s="80">
        <f t="shared" si="59"/>
        <v>1180769.2307692308</v>
      </c>
      <c r="I636" s="80">
        <f t="shared" si="60"/>
        <v>6503003.066769231</v>
      </c>
      <c r="J636" s="80"/>
      <c r="K636" s="80"/>
      <c r="L636" s="47"/>
      <c r="M636" s="81"/>
      <c r="N636" s="54"/>
    </row>
    <row r="637" spans="1:14" s="62" customFormat="1" ht="24" customHeight="1">
      <c r="A637" s="76">
        <v>629</v>
      </c>
      <c r="B637" s="77" t="s">
        <v>1490</v>
      </c>
      <c r="C637" s="78" t="s">
        <v>1491</v>
      </c>
      <c r="D637" s="79">
        <v>15999655374</v>
      </c>
      <c r="E637" s="80">
        <f>+D637*0.0002</f>
        <v>3199931.0748</v>
      </c>
      <c r="F637" s="80">
        <v>10</v>
      </c>
      <c r="G637" s="80">
        <v>3430000</v>
      </c>
      <c r="H637" s="80">
        <f t="shared" si="59"/>
        <v>1319230.7692307692</v>
      </c>
      <c r="I637" s="80">
        <f t="shared" si="60"/>
        <v>4519161.84403077</v>
      </c>
      <c r="J637" s="80"/>
      <c r="K637" s="80"/>
      <c r="L637" s="47"/>
      <c r="M637" s="76"/>
      <c r="N637" s="54"/>
    </row>
    <row r="638" spans="1:14" s="62" customFormat="1" ht="31.5">
      <c r="A638" s="76">
        <v>630</v>
      </c>
      <c r="B638" s="77" t="s">
        <v>1492</v>
      </c>
      <c r="C638" s="78" t="s">
        <v>239</v>
      </c>
      <c r="D638" s="79">
        <v>9205953180</v>
      </c>
      <c r="E638" s="80">
        <f>+D638*0.0002</f>
        <v>1841190.6360000002</v>
      </c>
      <c r="F638" s="80">
        <v>10</v>
      </c>
      <c r="G638" s="80">
        <v>3430000</v>
      </c>
      <c r="H638" s="80">
        <f t="shared" si="59"/>
        <v>1319230.7692307692</v>
      </c>
      <c r="I638" s="80">
        <f t="shared" si="60"/>
        <v>3160421.4052307694</v>
      </c>
      <c r="J638" s="80"/>
      <c r="K638" s="80"/>
      <c r="L638" s="47"/>
      <c r="M638" s="76"/>
      <c r="N638" s="54"/>
    </row>
    <row r="639" spans="1:14" s="62" customFormat="1" ht="24" customHeight="1">
      <c r="A639" s="76">
        <v>631</v>
      </c>
      <c r="B639" s="77" t="s">
        <v>1493</v>
      </c>
      <c r="C639" s="78" t="s">
        <v>1494</v>
      </c>
      <c r="D639" s="79">
        <v>228999921</v>
      </c>
      <c r="E639" s="80">
        <v>500000</v>
      </c>
      <c r="F639" s="80">
        <v>10</v>
      </c>
      <c r="G639" s="80">
        <v>3070000</v>
      </c>
      <c r="H639" s="80">
        <f t="shared" si="59"/>
        <v>1180769.2307692308</v>
      </c>
      <c r="I639" s="80">
        <f t="shared" si="60"/>
        <v>1680769.2307692308</v>
      </c>
      <c r="J639" s="80"/>
      <c r="K639" s="80"/>
      <c r="L639" s="47"/>
      <c r="M639" s="81"/>
      <c r="N639" s="54"/>
    </row>
    <row r="640" spans="1:14" s="62" customFormat="1" ht="24" customHeight="1">
      <c r="A640" s="76">
        <v>632</v>
      </c>
      <c r="B640" s="77" t="s">
        <v>1495</v>
      </c>
      <c r="C640" s="78" t="s">
        <v>1496</v>
      </c>
      <c r="D640" s="79">
        <v>1000000000</v>
      </c>
      <c r="E640" s="80">
        <v>500000</v>
      </c>
      <c r="F640" s="80">
        <v>10</v>
      </c>
      <c r="G640" s="80">
        <v>3430000</v>
      </c>
      <c r="H640" s="80">
        <f t="shared" si="59"/>
        <v>1319230.7692307692</v>
      </c>
      <c r="I640" s="80">
        <f t="shared" si="60"/>
        <v>1819230.7692307692</v>
      </c>
      <c r="J640" s="80"/>
      <c r="K640" s="80"/>
      <c r="L640" s="47"/>
      <c r="M640" s="81"/>
      <c r="N640" s="54"/>
    </row>
    <row r="641" spans="1:14" s="62" customFormat="1" ht="31.5" customHeight="1">
      <c r="A641" s="76">
        <v>633</v>
      </c>
      <c r="B641" s="77" t="s">
        <v>1497</v>
      </c>
      <c r="C641" s="78" t="s">
        <v>242</v>
      </c>
      <c r="D641" s="79" t="s">
        <v>774</v>
      </c>
      <c r="E641" s="80">
        <v>0</v>
      </c>
      <c r="F641" s="80">
        <v>10</v>
      </c>
      <c r="G641" s="80">
        <v>3430000</v>
      </c>
      <c r="H641" s="80">
        <f t="shared" si="59"/>
        <v>1319230.7692307692</v>
      </c>
      <c r="I641" s="80">
        <f t="shared" si="60"/>
        <v>1319230.7692307692</v>
      </c>
      <c r="J641" s="80"/>
      <c r="K641" s="80"/>
      <c r="L641" s="47"/>
      <c r="M641" s="81"/>
      <c r="N641" s="54"/>
    </row>
    <row r="642" spans="1:14" s="62" customFormat="1" ht="31.5" customHeight="1">
      <c r="A642" s="76">
        <v>634</v>
      </c>
      <c r="B642" s="77" t="s">
        <v>1498</v>
      </c>
      <c r="C642" s="78" t="s">
        <v>1499</v>
      </c>
      <c r="D642" s="79" t="s">
        <v>774</v>
      </c>
      <c r="E642" s="80">
        <v>0</v>
      </c>
      <c r="F642" s="80">
        <v>10</v>
      </c>
      <c r="G642" s="80">
        <v>3430000</v>
      </c>
      <c r="H642" s="80">
        <f t="shared" si="59"/>
        <v>1319230.7692307692</v>
      </c>
      <c r="I642" s="80">
        <f t="shared" si="60"/>
        <v>1319230.7692307692</v>
      </c>
      <c r="J642" s="80"/>
      <c r="K642" s="80"/>
      <c r="L642" s="47"/>
      <c r="M642" s="81"/>
      <c r="N642" s="54"/>
    </row>
    <row r="643" spans="1:14" s="62" customFormat="1" ht="31.5" customHeight="1">
      <c r="A643" s="76">
        <v>635</v>
      </c>
      <c r="B643" s="77" t="s">
        <v>1500</v>
      </c>
      <c r="C643" s="78" t="s">
        <v>1501</v>
      </c>
      <c r="D643" s="79" t="s">
        <v>774</v>
      </c>
      <c r="E643" s="80">
        <v>0</v>
      </c>
      <c r="F643" s="80">
        <v>10</v>
      </c>
      <c r="G643" s="80">
        <v>3070000</v>
      </c>
      <c r="H643" s="80">
        <f t="shared" si="59"/>
        <v>1180769.2307692308</v>
      </c>
      <c r="I643" s="80">
        <f t="shared" si="60"/>
        <v>1180769.2307692308</v>
      </c>
      <c r="J643" s="80"/>
      <c r="K643" s="80"/>
      <c r="L643" s="47"/>
      <c r="M643" s="81"/>
      <c r="N643" s="54"/>
    </row>
    <row r="644" spans="1:14" s="62" customFormat="1" ht="31.5" customHeight="1">
      <c r="A644" s="76">
        <v>636</v>
      </c>
      <c r="B644" s="77" t="s">
        <v>1502</v>
      </c>
      <c r="C644" s="78" t="s">
        <v>1503</v>
      </c>
      <c r="D644" s="79" t="s">
        <v>774</v>
      </c>
      <c r="E644" s="80">
        <v>0</v>
      </c>
      <c r="F644" s="80">
        <v>10</v>
      </c>
      <c r="G644" s="80">
        <v>3430000</v>
      </c>
      <c r="H644" s="80">
        <f t="shared" si="59"/>
        <v>1319230.7692307692</v>
      </c>
      <c r="I644" s="80">
        <f t="shared" si="60"/>
        <v>1319230.7692307692</v>
      </c>
      <c r="J644" s="80"/>
      <c r="K644" s="80"/>
      <c r="L644" s="47"/>
      <c r="M644" s="76"/>
      <c r="N644" s="54"/>
    </row>
    <row r="645" spans="1:14" s="62" customFormat="1" ht="31.5" customHeight="1">
      <c r="A645" s="76">
        <v>637</v>
      </c>
      <c r="B645" s="77" t="s">
        <v>1504</v>
      </c>
      <c r="C645" s="78" t="s">
        <v>1505</v>
      </c>
      <c r="D645" s="79" t="s">
        <v>774</v>
      </c>
      <c r="E645" s="80">
        <v>0</v>
      </c>
      <c r="F645" s="80">
        <v>10</v>
      </c>
      <c r="G645" s="80">
        <v>3070000</v>
      </c>
      <c r="H645" s="80">
        <f t="shared" si="59"/>
        <v>1180769.2307692308</v>
      </c>
      <c r="I645" s="80">
        <f t="shared" si="60"/>
        <v>1180769.2307692308</v>
      </c>
      <c r="J645" s="80"/>
      <c r="K645" s="80"/>
      <c r="L645" s="47"/>
      <c r="M645" s="81"/>
      <c r="N645" s="54"/>
    </row>
    <row r="646" spans="1:14" s="62" customFormat="1" ht="31.5" customHeight="1">
      <c r="A646" s="76">
        <v>638</v>
      </c>
      <c r="B646" s="77" t="s">
        <v>1506</v>
      </c>
      <c r="C646" s="78" t="s">
        <v>1507</v>
      </c>
      <c r="D646" s="79" t="s">
        <v>774</v>
      </c>
      <c r="E646" s="80">
        <v>0</v>
      </c>
      <c r="F646" s="80">
        <v>10</v>
      </c>
      <c r="G646" s="80">
        <v>3430000</v>
      </c>
      <c r="H646" s="80">
        <f t="shared" si="59"/>
        <v>1319230.7692307692</v>
      </c>
      <c r="I646" s="80">
        <f t="shared" si="60"/>
        <v>1319230.7692307692</v>
      </c>
      <c r="J646" s="80"/>
      <c r="K646" s="80"/>
      <c r="L646" s="47"/>
      <c r="M646" s="81"/>
      <c r="N646" s="54"/>
    </row>
    <row r="647" spans="1:14" s="62" customFormat="1" ht="31.5" customHeight="1">
      <c r="A647" s="76">
        <v>639</v>
      </c>
      <c r="B647" s="77" t="s">
        <v>1508</v>
      </c>
      <c r="C647" s="78" t="s">
        <v>240</v>
      </c>
      <c r="D647" s="79" t="s">
        <v>774</v>
      </c>
      <c r="E647" s="80">
        <v>0</v>
      </c>
      <c r="F647" s="80">
        <v>10</v>
      </c>
      <c r="G647" s="80">
        <v>3430000</v>
      </c>
      <c r="H647" s="80">
        <f t="shared" si="59"/>
        <v>1319230.7692307692</v>
      </c>
      <c r="I647" s="80">
        <f t="shared" si="60"/>
        <v>1319230.7692307692</v>
      </c>
      <c r="J647" s="80"/>
      <c r="K647" s="80"/>
      <c r="L647" s="47"/>
      <c r="M647" s="76"/>
      <c r="N647" s="54"/>
    </row>
    <row r="648" spans="1:14" s="62" customFormat="1" ht="31.5" customHeight="1">
      <c r="A648" s="76">
        <v>640</v>
      </c>
      <c r="B648" s="77" t="s">
        <v>1509</v>
      </c>
      <c r="C648" s="78" t="s">
        <v>1510</v>
      </c>
      <c r="D648" s="79" t="s">
        <v>774</v>
      </c>
      <c r="E648" s="80">
        <v>0</v>
      </c>
      <c r="F648" s="80">
        <v>10</v>
      </c>
      <c r="G648" s="80">
        <v>3430000</v>
      </c>
      <c r="H648" s="80">
        <f t="shared" si="59"/>
        <v>1319230.7692307692</v>
      </c>
      <c r="I648" s="80">
        <f t="shared" si="60"/>
        <v>1319230.7692307692</v>
      </c>
      <c r="J648" s="80"/>
      <c r="K648" s="80"/>
      <c r="L648" s="47"/>
      <c r="M648" s="76"/>
      <c r="N648" s="54"/>
    </row>
    <row r="649" spans="1:14" s="62" customFormat="1" ht="31.5" customHeight="1">
      <c r="A649" s="76">
        <v>641</v>
      </c>
      <c r="B649" s="77" t="s">
        <v>1511</v>
      </c>
      <c r="C649" s="78" t="s">
        <v>1512</v>
      </c>
      <c r="D649" s="79" t="s">
        <v>774</v>
      </c>
      <c r="E649" s="80">
        <v>0</v>
      </c>
      <c r="F649" s="80">
        <v>10</v>
      </c>
      <c r="G649" s="80">
        <v>3430000</v>
      </c>
      <c r="H649" s="80">
        <f t="shared" si="59"/>
        <v>1319230.7692307692</v>
      </c>
      <c r="I649" s="80">
        <f t="shared" si="60"/>
        <v>1319230.7692307692</v>
      </c>
      <c r="J649" s="80"/>
      <c r="K649" s="80"/>
      <c r="L649" s="47"/>
      <c r="M649" s="76"/>
      <c r="N649" s="54"/>
    </row>
    <row r="650" spans="1:14" s="62" customFormat="1" ht="31.5" customHeight="1">
      <c r="A650" s="76">
        <v>642</v>
      </c>
      <c r="B650" s="77" t="s">
        <v>1513</v>
      </c>
      <c r="C650" s="78" t="s">
        <v>1514</v>
      </c>
      <c r="D650" s="79" t="s">
        <v>774</v>
      </c>
      <c r="E650" s="80">
        <v>0</v>
      </c>
      <c r="F650" s="80">
        <v>10</v>
      </c>
      <c r="G650" s="80">
        <v>3430000</v>
      </c>
      <c r="H650" s="80">
        <f aca="true" t="shared" si="62" ref="H650:H701">+F650*G650/26</f>
        <v>1319230.7692307692</v>
      </c>
      <c r="I650" s="80">
        <f aca="true" t="shared" si="63" ref="I650:I701">+E650+H650</f>
        <v>1319230.7692307692</v>
      </c>
      <c r="J650" s="80"/>
      <c r="K650" s="80"/>
      <c r="L650" s="47"/>
      <c r="M650" s="81"/>
      <c r="N650" s="54"/>
    </row>
    <row r="651" spans="1:14" s="62" customFormat="1" ht="31.5" customHeight="1">
      <c r="A651" s="76">
        <v>643</v>
      </c>
      <c r="B651" s="77" t="s">
        <v>1515</v>
      </c>
      <c r="C651" s="78" t="s">
        <v>1516</v>
      </c>
      <c r="D651" s="79" t="s">
        <v>774</v>
      </c>
      <c r="E651" s="80">
        <v>0</v>
      </c>
      <c r="F651" s="80">
        <v>10</v>
      </c>
      <c r="G651" s="80">
        <v>3430000</v>
      </c>
      <c r="H651" s="80">
        <f t="shared" si="62"/>
        <v>1319230.7692307692</v>
      </c>
      <c r="I651" s="80">
        <f t="shared" si="63"/>
        <v>1319230.7692307692</v>
      </c>
      <c r="J651" s="80">
        <v>1319231</v>
      </c>
      <c r="K651" s="80" t="s">
        <v>1636</v>
      </c>
      <c r="L651" s="47"/>
      <c r="M651" s="81"/>
      <c r="N651" s="54"/>
    </row>
    <row r="652" spans="1:14" s="62" customFormat="1" ht="31.5" customHeight="1">
      <c r="A652" s="76">
        <v>644</v>
      </c>
      <c r="B652" s="77" t="s">
        <v>1517</v>
      </c>
      <c r="C652" s="78" t="s">
        <v>1518</v>
      </c>
      <c r="D652" s="79" t="s">
        <v>774</v>
      </c>
      <c r="E652" s="80">
        <v>0</v>
      </c>
      <c r="F652" s="80">
        <v>10</v>
      </c>
      <c r="G652" s="80">
        <v>3430000</v>
      </c>
      <c r="H652" s="80">
        <f t="shared" si="62"/>
        <v>1319230.7692307692</v>
      </c>
      <c r="I652" s="80">
        <f t="shared" si="63"/>
        <v>1319230.7692307692</v>
      </c>
      <c r="J652" s="80"/>
      <c r="K652" s="80"/>
      <c r="L652" s="47"/>
      <c r="M652" s="81"/>
      <c r="N652" s="54"/>
    </row>
    <row r="653" spans="1:14" s="62" customFormat="1" ht="31.5" customHeight="1">
      <c r="A653" s="76">
        <v>645</v>
      </c>
      <c r="B653" s="77" t="s">
        <v>1519</v>
      </c>
      <c r="C653" s="78" t="s">
        <v>651</v>
      </c>
      <c r="D653" s="79" t="s">
        <v>774</v>
      </c>
      <c r="E653" s="80">
        <v>0</v>
      </c>
      <c r="F653" s="80">
        <v>10</v>
      </c>
      <c r="G653" s="80">
        <v>3430000</v>
      </c>
      <c r="H653" s="80">
        <f t="shared" si="62"/>
        <v>1319230.7692307692</v>
      </c>
      <c r="I653" s="80">
        <f t="shared" si="63"/>
        <v>1319230.7692307692</v>
      </c>
      <c r="J653" s="80">
        <v>1319231</v>
      </c>
      <c r="K653" s="80" t="s">
        <v>1616</v>
      </c>
      <c r="L653" s="47"/>
      <c r="M653" s="81"/>
      <c r="N653" s="54"/>
    </row>
    <row r="654" spans="1:14" s="62" customFormat="1" ht="31.5" customHeight="1">
      <c r="A654" s="76">
        <v>646</v>
      </c>
      <c r="B654" s="77" t="s">
        <v>1520</v>
      </c>
      <c r="C654" s="78" t="s">
        <v>1521</v>
      </c>
      <c r="D654" s="79" t="s">
        <v>774</v>
      </c>
      <c r="E654" s="80">
        <v>0</v>
      </c>
      <c r="F654" s="80">
        <v>10</v>
      </c>
      <c r="G654" s="80">
        <v>3070000</v>
      </c>
      <c r="H654" s="80">
        <f t="shared" si="62"/>
        <v>1180769.2307692308</v>
      </c>
      <c r="I654" s="80">
        <f t="shared" si="63"/>
        <v>1180769.2307692308</v>
      </c>
      <c r="J654" s="80"/>
      <c r="K654" s="80"/>
      <c r="L654" s="47"/>
      <c r="M654" s="81"/>
      <c r="N654" s="54"/>
    </row>
    <row r="655" spans="1:14" s="62" customFormat="1" ht="31.5" customHeight="1">
      <c r="A655" s="76">
        <v>647</v>
      </c>
      <c r="B655" s="77" t="s">
        <v>1522</v>
      </c>
      <c r="C655" s="78" t="s">
        <v>1523</v>
      </c>
      <c r="D655" s="79" t="s">
        <v>774</v>
      </c>
      <c r="E655" s="80">
        <v>0</v>
      </c>
      <c r="F655" s="80">
        <v>10</v>
      </c>
      <c r="G655" s="80">
        <v>3430000</v>
      </c>
      <c r="H655" s="80">
        <f t="shared" si="62"/>
        <v>1319230.7692307692</v>
      </c>
      <c r="I655" s="80">
        <f t="shared" si="63"/>
        <v>1319230.7692307692</v>
      </c>
      <c r="J655" s="80"/>
      <c r="K655" s="80"/>
      <c r="L655" s="47"/>
      <c r="M655" s="76"/>
      <c r="N655" s="54"/>
    </row>
    <row r="656" spans="1:14" s="62" customFormat="1" ht="31.5" customHeight="1">
      <c r="A656" s="76">
        <v>648</v>
      </c>
      <c r="B656" s="77" t="s">
        <v>1524</v>
      </c>
      <c r="C656" s="78" t="s">
        <v>1525</v>
      </c>
      <c r="D656" s="79" t="s">
        <v>774</v>
      </c>
      <c r="E656" s="80">
        <v>0</v>
      </c>
      <c r="F656" s="80">
        <v>10</v>
      </c>
      <c r="G656" s="80">
        <v>3430000</v>
      </c>
      <c r="H656" s="80">
        <f t="shared" si="62"/>
        <v>1319230.7692307692</v>
      </c>
      <c r="I656" s="80">
        <f t="shared" si="63"/>
        <v>1319230.7692307692</v>
      </c>
      <c r="J656" s="80"/>
      <c r="K656" s="80"/>
      <c r="L656" s="47"/>
      <c r="M656" s="76"/>
      <c r="N656" s="54"/>
    </row>
    <row r="657" spans="1:14" s="62" customFormat="1" ht="31.5" customHeight="1">
      <c r="A657" s="76">
        <v>649</v>
      </c>
      <c r="B657" s="77" t="s">
        <v>1526</v>
      </c>
      <c r="C657" s="78" t="s">
        <v>1527</v>
      </c>
      <c r="D657" s="79" t="s">
        <v>774</v>
      </c>
      <c r="E657" s="80">
        <v>0</v>
      </c>
      <c r="F657" s="80">
        <v>10</v>
      </c>
      <c r="G657" s="80">
        <v>3430000</v>
      </c>
      <c r="H657" s="80">
        <f t="shared" si="62"/>
        <v>1319230.7692307692</v>
      </c>
      <c r="I657" s="80">
        <f t="shared" si="63"/>
        <v>1319230.7692307692</v>
      </c>
      <c r="J657" s="80"/>
      <c r="K657" s="80"/>
      <c r="L657" s="47"/>
      <c r="M657" s="81"/>
      <c r="N657" s="54"/>
    </row>
    <row r="658" spans="1:14" s="62" customFormat="1" ht="31.5" customHeight="1">
      <c r="A658" s="76">
        <v>650</v>
      </c>
      <c r="B658" s="77" t="s">
        <v>1528</v>
      </c>
      <c r="C658" s="78" t="s">
        <v>1529</v>
      </c>
      <c r="D658" s="79" t="s">
        <v>774</v>
      </c>
      <c r="E658" s="80">
        <v>0</v>
      </c>
      <c r="F658" s="80">
        <v>10</v>
      </c>
      <c r="G658" s="80">
        <v>3430000</v>
      </c>
      <c r="H658" s="80">
        <f t="shared" si="62"/>
        <v>1319230.7692307692</v>
      </c>
      <c r="I658" s="80">
        <f t="shared" si="63"/>
        <v>1319230.7692307692</v>
      </c>
      <c r="J658" s="80">
        <v>1319231</v>
      </c>
      <c r="K658" s="80" t="s">
        <v>1628</v>
      </c>
      <c r="L658" s="47"/>
      <c r="M658" s="76"/>
      <c r="N658" s="54"/>
    </row>
    <row r="659" spans="1:14" s="62" customFormat="1" ht="31.5" customHeight="1">
      <c r="A659" s="76">
        <v>651</v>
      </c>
      <c r="B659" s="77" t="s">
        <v>1530</v>
      </c>
      <c r="C659" s="78" t="s">
        <v>1531</v>
      </c>
      <c r="D659" s="79" t="s">
        <v>774</v>
      </c>
      <c r="E659" s="80">
        <v>0</v>
      </c>
      <c r="F659" s="80">
        <v>10</v>
      </c>
      <c r="G659" s="80">
        <v>3430000</v>
      </c>
      <c r="H659" s="80">
        <f t="shared" si="62"/>
        <v>1319230.7692307692</v>
      </c>
      <c r="I659" s="80">
        <f t="shared" si="63"/>
        <v>1319230.7692307692</v>
      </c>
      <c r="J659" s="80"/>
      <c r="K659" s="80"/>
      <c r="L659" s="47"/>
      <c r="M659" s="81"/>
      <c r="N659" s="54"/>
    </row>
    <row r="660" spans="1:14" s="62" customFormat="1" ht="31.5" customHeight="1">
      <c r="A660" s="76">
        <v>652</v>
      </c>
      <c r="B660" s="77" t="s">
        <v>1532</v>
      </c>
      <c r="C660" s="78" t="s">
        <v>1533</v>
      </c>
      <c r="D660" s="79" t="s">
        <v>774</v>
      </c>
      <c r="E660" s="80">
        <v>0</v>
      </c>
      <c r="F660" s="80">
        <v>10</v>
      </c>
      <c r="G660" s="80">
        <v>3430000</v>
      </c>
      <c r="H660" s="80">
        <f t="shared" si="62"/>
        <v>1319230.7692307692</v>
      </c>
      <c r="I660" s="80">
        <f t="shared" si="63"/>
        <v>1319230.7692307692</v>
      </c>
      <c r="J660" s="80"/>
      <c r="K660" s="80"/>
      <c r="L660" s="47"/>
      <c r="M660" s="76"/>
      <c r="N660" s="54"/>
    </row>
    <row r="661" spans="1:14" s="62" customFormat="1" ht="31.5" customHeight="1">
      <c r="A661" s="76">
        <v>653</v>
      </c>
      <c r="B661" s="77" t="s">
        <v>1534</v>
      </c>
      <c r="C661" s="78" t="s">
        <v>1535</v>
      </c>
      <c r="D661" s="79" t="s">
        <v>774</v>
      </c>
      <c r="E661" s="80">
        <v>0</v>
      </c>
      <c r="F661" s="80">
        <v>10</v>
      </c>
      <c r="G661" s="80">
        <v>3430000</v>
      </c>
      <c r="H661" s="80">
        <f t="shared" si="62"/>
        <v>1319230.7692307692</v>
      </c>
      <c r="I661" s="80">
        <f t="shared" si="63"/>
        <v>1319230.7692307692</v>
      </c>
      <c r="J661" s="80"/>
      <c r="K661" s="80"/>
      <c r="L661" s="47"/>
      <c r="M661" s="81"/>
      <c r="N661" s="54"/>
    </row>
    <row r="662" spans="1:14" s="62" customFormat="1" ht="31.5" customHeight="1">
      <c r="A662" s="76">
        <v>654</v>
      </c>
      <c r="B662" s="77" t="s">
        <v>1536</v>
      </c>
      <c r="C662" s="78" t="s">
        <v>1537</v>
      </c>
      <c r="D662" s="79" t="s">
        <v>774</v>
      </c>
      <c r="E662" s="80">
        <v>0</v>
      </c>
      <c r="F662" s="80">
        <v>10</v>
      </c>
      <c r="G662" s="80">
        <v>3430000</v>
      </c>
      <c r="H662" s="80">
        <f t="shared" si="62"/>
        <v>1319230.7692307692</v>
      </c>
      <c r="I662" s="80">
        <f t="shared" si="63"/>
        <v>1319230.7692307692</v>
      </c>
      <c r="J662" s="80"/>
      <c r="K662" s="80"/>
      <c r="L662" s="47"/>
      <c r="M662" s="81"/>
      <c r="N662" s="54"/>
    </row>
    <row r="663" spans="1:14" s="62" customFormat="1" ht="31.5" customHeight="1">
      <c r="A663" s="76">
        <v>655</v>
      </c>
      <c r="B663" s="77" t="s">
        <v>1538</v>
      </c>
      <c r="C663" s="78" t="s">
        <v>1539</v>
      </c>
      <c r="D663" s="79" t="s">
        <v>774</v>
      </c>
      <c r="E663" s="80">
        <v>0</v>
      </c>
      <c r="F663" s="80">
        <v>10</v>
      </c>
      <c r="G663" s="80">
        <v>3070000</v>
      </c>
      <c r="H663" s="80">
        <f t="shared" si="62"/>
        <v>1180769.2307692308</v>
      </c>
      <c r="I663" s="80">
        <f t="shared" si="63"/>
        <v>1180769.2307692308</v>
      </c>
      <c r="J663" s="80"/>
      <c r="K663" s="80"/>
      <c r="L663" s="47"/>
      <c r="M663" s="81"/>
      <c r="N663" s="54"/>
    </row>
    <row r="664" spans="1:14" s="62" customFormat="1" ht="31.5" customHeight="1">
      <c r="A664" s="76">
        <v>656</v>
      </c>
      <c r="B664" s="77" t="s">
        <v>1540</v>
      </c>
      <c r="C664" s="78" t="s">
        <v>1541</v>
      </c>
      <c r="D664" s="79" t="s">
        <v>774</v>
      </c>
      <c r="E664" s="80">
        <v>0</v>
      </c>
      <c r="F664" s="80">
        <v>10</v>
      </c>
      <c r="G664" s="80">
        <v>3430000</v>
      </c>
      <c r="H664" s="80">
        <f t="shared" si="62"/>
        <v>1319230.7692307692</v>
      </c>
      <c r="I664" s="80">
        <f t="shared" si="63"/>
        <v>1319230.7692307692</v>
      </c>
      <c r="J664" s="80"/>
      <c r="K664" s="80"/>
      <c r="L664" s="47"/>
      <c r="M664" s="81"/>
      <c r="N664" s="54"/>
    </row>
    <row r="665" spans="1:14" s="62" customFormat="1" ht="31.5" customHeight="1">
      <c r="A665" s="76">
        <v>657</v>
      </c>
      <c r="B665" s="77" t="s">
        <v>1542</v>
      </c>
      <c r="C665" s="78" t="s">
        <v>1543</v>
      </c>
      <c r="D665" s="79" t="s">
        <v>774</v>
      </c>
      <c r="E665" s="80">
        <v>0</v>
      </c>
      <c r="F665" s="80">
        <v>10</v>
      </c>
      <c r="G665" s="80">
        <v>3430000</v>
      </c>
      <c r="H665" s="80">
        <f t="shared" si="62"/>
        <v>1319230.7692307692</v>
      </c>
      <c r="I665" s="80">
        <f t="shared" si="63"/>
        <v>1319230.7692307692</v>
      </c>
      <c r="J665" s="80"/>
      <c r="K665" s="80"/>
      <c r="L665" s="47"/>
      <c r="M665" s="81"/>
      <c r="N665" s="54"/>
    </row>
    <row r="666" spans="1:14" s="62" customFormat="1" ht="31.5" customHeight="1">
      <c r="A666" s="76">
        <v>658</v>
      </c>
      <c r="B666" s="77" t="s">
        <v>1544</v>
      </c>
      <c r="C666" s="78" t="s">
        <v>1545</v>
      </c>
      <c r="D666" s="79" t="s">
        <v>774</v>
      </c>
      <c r="E666" s="80">
        <v>0</v>
      </c>
      <c r="F666" s="80">
        <v>10</v>
      </c>
      <c r="G666" s="80">
        <v>3430000</v>
      </c>
      <c r="H666" s="80">
        <f t="shared" si="62"/>
        <v>1319230.7692307692</v>
      </c>
      <c r="I666" s="80">
        <f t="shared" si="63"/>
        <v>1319230.7692307692</v>
      </c>
      <c r="J666" s="80"/>
      <c r="K666" s="80"/>
      <c r="L666" s="47"/>
      <c r="M666" s="76"/>
      <c r="N666" s="54"/>
    </row>
    <row r="667" spans="1:14" s="62" customFormat="1" ht="31.5" customHeight="1">
      <c r="A667" s="76">
        <v>659</v>
      </c>
      <c r="B667" s="77" t="s">
        <v>1546</v>
      </c>
      <c r="C667" s="78" t="s">
        <v>1449</v>
      </c>
      <c r="D667" s="79" t="s">
        <v>774</v>
      </c>
      <c r="E667" s="80">
        <v>0</v>
      </c>
      <c r="F667" s="80">
        <v>10</v>
      </c>
      <c r="G667" s="80">
        <v>3070000</v>
      </c>
      <c r="H667" s="80">
        <f t="shared" si="62"/>
        <v>1180769.2307692308</v>
      </c>
      <c r="I667" s="80">
        <f t="shared" si="63"/>
        <v>1180769.2307692308</v>
      </c>
      <c r="J667" s="80"/>
      <c r="K667" s="80"/>
      <c r="L667" s="47"/>
      <c r="M667" s="81"/>
      <c r="N667" s="54"/>
    </row>
    <row r="668" spans="1:14" s="62" customFormat="1" ht="31.5" customHeight="1">
      <c r="A668" s="76">
        <v>660</v>
      </c>
      <c r="B668" s="77" t="s">
        <v>1547</v>
      </c>
      <c r="C668" s="78" t="s">
        <v>1548</v>
      </c>
      <c r="D668" s="79" t="s">
        <v>774</v>
      </c>
      <c r="E668" s="80">
        <v>0</v>
      </c>
      <c r="F668" s="80">
        <v>10</v>
      </c>
      <c r="G668" s="80">
        <v>3430000</v>
      </c>
      <c r="H668" s="80">
        <f t="shared" si="62"/>
        <v>1319230.7692307692</v>
      </c>
      <c r="I668" s="80">
        <f t="shared" si="63"/>
        <v>1319230.7692307692</v>
      </c>
      <c r="J668" s="80"/>
      <c r="K668" s="80"/>
      <c r="L668" s="47"/>
      <c r="M668" s="81"/>
      <c r="N668" s="54"/>
    </row>
    <row r="669" spans="1:14" s="62" customFormat="1" ht="31.5" customHeight="1">
      <c r="A669" s="76">
        <v>661</v>
      </c>
      <c r="B669" s="77" t="s">
        <v>1549</v>
      </c>
      <c r="C669" s="78" t="s">
        <v>1550</v>
      </c>
      <c r="D669" s="79" t="s">
        <v>774</v>
      </c>
      <c r="E669" s="80">
        <v>0</v>
      </c>
      <c r="F669" s="80">
        <v>10</v>
      </c>
      <c r="G669" s="80">
        <v>3430000</v>
      </c>
      <c r="H669" s="80">
        <f t="shared" si="62"/>
        <v>1319230.7692307692</v>
      </c>
      <c r="I669" s="80">
        <f t="shared" si="63"/>
        <v>1319230.7692307692</v>
      </c>
      <c r="J669" s="80"/>
      <c r="K669" s="80"/>
      <c r="L669" s="47"/>
      <c r="M669" s="81"/>
      <c r="N669" s="54"/>
    </row>
    <row r="670" spans="1:14" s="62" customFormat="1" ht="31.5" customHeight="1">
      <c r="A670" s="76">
        <v>662</v>
      </c>
      <c r="B670" s="77" t="s">
        <v>1551</v>
      </c>
      <c r="C670" s="78" t="s">
        <v>1552</v>
      </c>
      <c r="D670" s="79" t="s">
        <v>774</v>
      </c>
      <c r="E670" s="80">
        <v>0</v>
      </c>
      <c r="F670" s="80">
        <v>10</v>
      </c>
      <c r="G670" s="80">
        <v>3430000</v>
      </c>
      <c r="H670" s="80">
        <f t="shared" si="62"/>
        <v>1319230.7692307692</v>
      </c>
      <c r="I670" s="80">
        <f t="shared" si="63"/>
        <v>1319230.7692307692</v>
      </c>
      <c r="J670" s="80"/>
      <c r="K670" s="80"/>
      <c r="L670" s="47"/>
      <c r="M670" s="81"/>
      <c r="N670" s="54"/>
    </row>
    <row r="671" spans="1:14" s="62" customFormat="1" ht="31.5" customHeight="1">
      <c r="A671" s="76">
        <v>663</v>
      </c>
      <c r="B671" s="77" t="s">
        <v>1553</v>
      </c>
      <c r="C671" s="78" t="s">
        <v>1554</v>
      </c>
      <c r="D671" s="79" t="s">
        <v>774</v>
      </c>
      <c r="E671" s="80">
        <v>0</v>
      </c>
      <c r="F671" s="80">
        <v>10</v>
      </c>
      <c r="G671" s="80">
        <v>3430000</v>
      </c>
      <c r="H671" s="80">
        <f t="shared" si="62"/>
        <v>1319230.7692307692</v>
      </c>
      <c r="I671" s="80">
        <f t="shared" si="63"/>
        <v>1319230.7692307692</v>
      </c>
      <c r="J671" s="80"/>
      <c r="K671" s="80"/>
      <c r="L671" s="47"/>
      <c r="M671" s="81"/>
      <c r="N671" s="54"/>
    </row>
    <row r="672" spans="1:14" s="62" customFormat="1" ht="31.5" customHeight="1">
      <c r="A672" s="76">
        <v>664</v>
      </c>
      <c r="B672" s="77" t="s">
        <v>1555</v>
      </c>
      <c r="C672" s="78" t="s">
        <v>1556</v>
      </c>
      <c r="D672" s="79" t="s">
        <v>774</v>
      </c>
      <c r="E672" s="80">
        <v>0</v>
      </c>
      <c r="F672" s="80">
        <v>10</v>
      </c>
      <c r="G672" s="80">
        <v>3430000</v>
      </c>
      <c r="H672" s="80">
        <f t="shared" si="62"/>
        <v>1319230.7692307692</v>
      </c>
      <c r="I672" s="80">
        <f t="shared" si="63"/>
        <v>1319230.7692307692</v>
      </c>
      <c r="J672" s="80"/>
      <c r="K672" s="80"/>
      <c r="L672" s="47"/>
      <c r="M672" s="81"/>
      <c r="N672" s="54"/>
    </row>
    <row r="673" spans="1:14" s="62" customFormat="1" ht="31.5" customHeight="1">
      <c r="A673" s="76">
        <v>665</v>
      </c>
      <c r="B673" s="77" t="s">
        <v>1557</v>
      </c>
      <c r="C673" s="78" t="s">
        <v>1558</v>
      </c>
      <c r="D673" s="79" t="s">
        <v>774</v>
      </c>
      <c r="E673" s="80">
        <v>0</v>
      </c>
      <c r="F673" s="80">
        <v>10</v>
      </c>
      <c r="G673" s="80">
        <v>3430000</v>
      </c>
      <c r="H673" s="80">
        <f t="shared" si="62"/>
        <v>1319230.7692307692</v>
      </c>
      <c r="I673" s="80">
        <f t="shared" si="63"/>
        <v>1319230.7692307692</v>
      </c>
      <c r="J673" s="80"/>
      <c r="K673" s="80"/>
      <c r="L673" s="47"/>
      <c r="M673" s="81"/>
      <c r="N673" s="54"/>
    </row>
    <row r="674" spans="1:14" s="62" customFormat="1" ht="31.5" customHeight="1">
      <c r="A674" s="76">
        <v>666</v>
      </c>
      <c r="B674" s="77" t="s">
        <v>1559</v>
      </c>
      <c r="C674" s="78" t="s">
        <v>1560</v>
      </c>
      <c r="D674" s="79" t="s">
        <v>774</v>
      </c>
      <c r="E674" s="80">
        <v>0</v>
      </c>
      <c r="F674" s="80">
        <v>10</v>
      </c>
      <c r="G674" s="80">
        <v>3430000</v>
      </c>
      <c r="H674" s="80">
        <f t="shared" si="62"/>
        <v>1319230.7692307692</v>
      </c>
      <c r="I674" s="80">
        <f t="shared" si="63"/>
        <v>1319230.7692307692</v>
      </c>
      <c r="J674" s="80"/>
      <c r="K674" s="80"/>
      <c r="L674" s="47"/>
      <c r="M674" s="81"/>
      <c r="N674" s="54"/>
    </row>
    <row r="675" spans="1:14" s="62" customFormat="1" ht="31.5" customHeight="1">
      <c r="A675" s="76">
        <v>667</v>
      </c>
      <c r="B675" s="77" t="s">
        <v>1561</v>
      </c>
      <c r="C675" s="78" t="s">
        <v>1562</v>
      </c>
      <c r="D675" s="79" t="s">
        <v>774</v>
      </c>
      <c r="E675" s="80">
        <v>0</v>
      </c>
      <c r="F675" s="80">
        <v>10</v>
      </c>
      <c r="G675" s="80">
        <v>3430000</v>
      </c>
      <c r="H675" s="80">
        <f t="shared" si="62"/>
        <v>1319230.7692307692</v>
      </c>
      <c r="I675" s="80">
        <f t="shared" si="63"/>
        <v>1319230.7692307692</v>
      </c>
      <c r="J675" s="80"/>
      <c r="K675" s="80"/>
      <c r="L675" s="47"/>
      <c r="M675" s="81"/>
      <c r="N675" s="54"/>
    </row>
    <row r="676" spans="1:14" s="62" customFormat="1" ht="31.5" customHeight="1">
      <c r="A676" s="76">
        <v>668</v>
      </c>
      <c r="B676" s="77" t="s">
        <v>1563</v>
      </c>
      <c r="C676" s="78" t="s">
        <v>1564</v>
      </c>
      <c r="D676" s="79" t="s">
        <v>774</v>
      </c>
      <c r="E676" s="80">
        <v>0</v>
      </c>
      <c r="F676" s="80">
        <v>10</v>
      </c>
      <c r="G676" s="80">
        <v>3430000</v>
      </c>
      <c r="H676" s="80">
        <f t="shared" si="62"/>
        <v>1319230.7692307692</v>
      </c>
      <c r="I676" s="80">
        <f t="shared" si="63"/>
        <v>1319230.7692307692</v>
      </c>
      <c r="J676" s="80"/>
      <c r="K676" s="80"/>
      <c r="L676" s="47"/>
      <c r="M676" s="76"/>
      <c r="N676" s="54"/>
    </row>
    <row r="677" spans="1:14" s="62" customFormat="1" ht="31.5" customHeight="1">
      <c r="A677" s="76">
        <v>669</v>
      </c>
      <c r="B677" s="77" t="s">
        <v>1565</v>
      </c>
      <c r="C677" s="78" t="s">
        <v>1566</v>
      </c>
      <c r="D677" s="79" t="s">
        <v>774</v>
      </c>
      <c r="E677" s="80">
        <v>0</v>
      </c>
      <c r="F677" s="80">
        <v>10</v>
      </c>
      <c r="G677" s="80">
        <v>3430000</v>
      </c>
      <c r="H677" s="80">
        <f t="shared" si="62"/>
        <v>1319230.7692307692</v>
      </c>
      <c r="I677" s="80">
        <f t="shared" si="63"/>
        <v>1319230.7692307692</v>
      </c>
      <c r="J677" s="80"/>
      <c r="K677" s="80"/>
      <c r="L677" s="47"/>
      <c r="M677" s="81"/>
      <c r="N677" s="54"/>
    </row>
    <row r="678" spans="1:14" s="62" customFormat="1" ht="31.5" customHeight="1">
      <c r="A678" s="76">
        <v>670</v>
      </c>
      <c r="B678" s="77" t="s">
        <v>1567</v>
      </c>
      <c r="C678" s="78" t="s">
        <v>1568</v>
      </c>
      <c r="D678" s="79" t="s">
        <v>774</v>
      </c>
      <c r="E678" s="80">
        <v>0</v>
      </c>
      <c r="F678" s="80">
        <v>10</v>
      </c>
      <c r="G678" s="80">
        <v>3430000</v>
      </c>
      <c r="H678" s="80">
        <f t="shared" si="62"/>
        <v>1319230.7692307692</v>
      </c>
      <c r="I678" s="80">
        <f t="shared" si="63"/>
        <v>1319230.7692307692</v>
      </c>
      <c r="J678" s="80"/>
      <c r="K678" s="80"/>
      <c r="L678" s="47"/>
      <c r="M678" s="76"/>
      <c r="N678" s="54"/>
    </row>
    <row r="679" spans="1:14" s="62" customFormat="1" ht="31.5" customHeight="1">
      <c r="A679" s="76">
        <v>671</v>
      </c>
      <c r="B679" s="77" t="s">
        <v>1569</v>
      </c>
      <c r="C679" s="78" t="s">
        <v>885</v>
      </c>
      <c r="D679" s="79" t="s">
        <v>1570</v>
      </c>
      <c r="E679" s="80">
        <v>0</v>
      </c>
      <c r="F679" s="80">
        <v>10</v>
      </c>
      <c r="G679" s="80">
        <v>3430000</v>
      </c>
      <c r="H679" s="80">
        <f t="shared" si="62"/>
        <v>1319230.7692307692</v>
      </c>
      <c r="I679" s="80">
        <f t="shared" si="63"/>
        <v>1319230.7692307692</v>
      </c>
      <c r="J679" s="80"/>
      <c r="K679" s="80"/>
      <c r="L679" s="47"/>
      <c r="M679" s="76"/>
      <c r="N679" s="54"/>
    </row>
    <row r="680" spans="1:14" s="62" customFormat="1" ht="31.5" customHeight="1">
      <c r="A680" s="76">
        <v>672</v>
      </c>
      <c r="B680" s="77" t="s">
        <v>1571</v>
      </c>
      <c r="C680" s="78" t="s">
        <v>1572</v>
      </c>
      <c r="D680" s="79" t="s">
        <v>774</v>
      </c>
      <c r="E680" s="80">
        <v>0</v>
      </c>
      <c r="F680" s="80">
        <v>10</v>
      </c>
      <c r="G680" s="80">
        <v>3430000</v>
      </c>
      <c r="H680" s="80">
        <f t="shared" si="62"/>
        <v>1319230.7692307692</v>
      </c>
      <c r="I680" s="80">
        <f t="shared" si="63"/>
        <v>1319230.7692307692</v>
      </c>
      <c r="J680" s="80"/>
      <c r="K680" s="80"/>
      <c r="L680" s="47"/>
      <c r="M680" s="81"/>
      <c r="N680" s="54"/>
    </row>
    <row r="681" spans="1:14" s="62" customFormat="1" ht="31.5" customHeight="1">
      <c r="A681" s="76">
        <v>673</v>
      </c>
      <c r="B681" s="77" t="s">
        <v>1573</v>
      </c>
      <c r="C681" s="78" t="s">
        <v>690</v>
      </c>
      <c r="D681" s="79" t="s">
        <v>774</v>
      </c>
      <c r="E681" s="80">
        <v>0</v>
      </c>
      <c r="F681" s="80">
        <v>10</v>
      </c>
      <c r="G681" s="80">
        <v>3430000</v>
      </c>
      <c r="H681" s="80">
        <f t="shared" si="62"/>
        <v>1319230.7692307692</v>
      </c>
      <c r="I681" s="80">
        <f t="shared" si="63"/>
        <v>1319230.7692307692</v>
      </c>
      <c r="J681" s="80"/>
      <c r="K681" s="80"/>
      <c r="L681" s="47"/>
      <c r="M681" s="76"/>
      <c r="N681" s="54"/>
    </row>
    <row r="682" spans="1:14" s="62" customFormat="1" ht="31.5" customHeight="1">
      <c r="A682" s="76">
        <v>674</v>
      </c>
      <c r="B682" s="77" t="s">
        <v>1574</v>
      </c>
      <c r="C682" s="78" t="s">
        <v>1552</v>
      </c>
      <c r="D682" s="79" t="s">
        <v>774</v>
      </c>
      <c r="E682" s="80">
        <v>0</v>
      </c>
      <c r="F682" s="80">
        <v>10</v>
      </c>
      <c r="G682" s="80">
        <v>3430000</v>
      </c>
      <c r="H682" s="80">
        <f t="shared" si="62"/>
        <v>1319230.7692307692</v>
      </c>
      <c r="I682" s="80">
        <f t="shared" si="63"/>
        <v>1319230.7692307692</v>
      </c>
      <c r="J682" s="80"/>
      <c r="K682" s="80"/>
      <c r="L682" s="47"/>
      <c r="M682" s="81"/>
      <c r="N682" s="54"/>
    </row>
    <row r="683" spans="1:14" s="62" customFormat="1" ht="31.5" customHeight="1">
      <c r="A683" s="76">
        <v>675</v>
      </c>
      <c r="B683" s="77" t="s">
        <v>1575</v>
      </c>
      <c r="C683" s="78" t="s">
        <v>1576</v>
      </c>
      <c r="D683" s="79" t="s">
        <v>774</v>
      </c>
      <c r="E683" s="80">
        <v>0</v>
      </c>
      <c r="F683" s="80">
        <v>10</v>
      </c>
      <c r="G683" s="80">
        <v>3430000</v>
      </c>
      <c r="H683" s="80">
        <f t="shared" si="62"/>
        <v>1319230.7692307692</v>
      </c>
      <c r="I683" s="80">
        <f t="shared" si="63"/>
        <v>1319230.7692307692</v>
      </c>
      <c r="J683" s="80"/>
      <c r="K683" s="80"/>
      <c r="L683" s="47"/>
      <c r="M683" s="76"/>
      <c r="N683" s="54"/>
    </row>
    <row r="684" spans="1:14" s="62" customFormat="1" ht="31.5" customHeight="1">
      <c r="A684" s="76">
        <v>676</v>
      </c>
      <c r="B684" s="77" t="s">
        <v>1577</v>
      </c>
      <c r="C684" s="78" t="s">
        <v>1578</v>
      </c>
      <c r="D684" s="79" t="s">
        <v>774</v>
      </c>
      <c r="E684" s="80">
        <v>0</v>
      </c>
      <c r="F684" s="80">
        <v>10</v>
      </c>
      <c r="G684" s="80">
        <v>3430000</v>
      </c>
      <c r="H684" s="80">
        <f t="shared" si="62"/>
        <v>1319230.7692307692</v>
      </c>
      <c r="I684" s="80">
        <f t="shared" si="63"/>
        <v>1319230.7692307692</v>
      </c>
      <c r="J684" s="80"/>
      <c r="K684" s="80"/>
      <c r="L684" s="47"/>
      <c r="M684" s="81"/>
      <c r="N684" s="54"/>
    </row>
    <row r="685" spans="1:14" s="62" customFormat="1" ht="31.5" customHeight="1">
      <c r="A685" s="76">
        <v>677</v>
      </c>
      <c r="B685" s="77" t="s">
        <v>1579</v>
      </c>
      <c r="C685" s="78" t="s">
        <v>1580</v>
      </c>
      <c r="D685" s="79" t="s">
        <v>774</v>
      </c>
      <c r="E685" s="80">
        <v>0</v>
      </c>
      <c r="F685" s="80">
        <v>10</v>
      </c>
      <c r="G685" s="80">
        <v>3430000</v>
      </c>
      <c r="H685" s="80">
        <f t="shared" si="62"/>
        <v>1319230.7692307692</v>
      </c>
      <c r="I685" s="80">
        <f t="shared" si="63"/>
        <v>1319230.7692307692</v>
      </c>
      <c r="J685" s="80"/>
      <c r="K685" s="80"/>
      <c r="L685" s="47"/>
      <c r="M685" s="81"/>
      <c r="N685" s="54"/>
    </row>
    <row r="686" spans="1:14" s="62" customFormat="1" ht="31.5" customHeight="1">
      <c r="A686" s="76">
        <v>678</v>
      </c>
      <c r="B686" s="77" t="s">
        <v>1581</v>
      </c>
      <c r="C686" s="78" t="s">
        <v>1582</v>
      </c>
      <c r="D686" s="79" t="s">
        <v>774</v>
      </c>
      <c r="E686" s="80">
        <v>0</v>
      </c>
      <c r="F686" s="80">
        <v>10</v>
      </c>
      <c r="G686" s="80">
        <v>3430000</v>
      </c>
      <c r="H686" s="80">
        <f t="shared" si="62"/>
        <v>1319230.7692307692</v>
      </c>
      <c r="I686" s="80">
        <f t="shared" si="63"/>
        <v>1319230.7692307692</v>
      </c>
      <c r="J686" s="80">
        <v>1319231</v>
      </c>
      <c r="K686" s="80" t="s">
        <v>1647</v>
      </c>
      <c r="L686" s="47"/>
      <c r="M686" s="81"/>
      <c r="N686" s="54"/>
    </row>
    <row r="687" spans="1:14" s="62" customFormat="1" ht="31.5" customHeight="1">
      <c r="A687" s="76">
        <v>679</v>
      </c>
      <c r="B687" s="77" t="s">
        <v>1583</v>
      </c>
      <c r="C687" s="78" t="s">
        <v>1584</v>
      </c>
      <c r="D687" s="79" t="s">
        <v>774</v>
      </c>
      <c r="E687" s="80">
        <v>0</v>
      </c>
      <c r="F687" s="80">
        <v>10</v>
      </c>
      <c r="G687" s="80">
        <v>3430000</v>
      </c>
      <c r="H687" s="80">
        <f t="shared" si="62"/>
        <v>1319230.7692307692</v>
      </c>
      <c r="I687" s="80">
        <f t="shared" si="63"/>
        <v>1319230.7692307692</v>
      </c>
      <c r="J687" s="80"/>
      <c r="K687" s="80"/>
      <c r="L687" s="47"/>
      <c r="M687" s="81"/>
      <c r="N687" s="54"/>
    </row>
    <row r="688" spans="1:14" s="62" customFormat="1" ht="31.5" customHeight="1">
      <c r="A688" s="76">
        <v>680</v>
      </c>
      <c r="B688" s="77" t="s">
        <v>1585</v>
      </c>
      <c r="C688" s="78" t="s">
        <v>1586</v>
      </c>
      <c r="D688" s="79" t="s">
        <v>774</v>
      </c>
      <c r="E688" s="80">
        <v>0</v>
      </c>
      <c r="F688" s="80">
        <v>10</v>
      </c>
      <c r="G688" s="80">
        <v>3430000</v>
      </c>
      <c r="H688" s="80">
        <f t="shared" si="62"/>
        <v>1319230.7692307692</v>
      </c>
      <c r="I688" s="80">
        <f t="shared" si="63"/>
        <v>1319230.7692307692</v>
      </c>
      <c r="J688" s="80">
        <v>1319231</v>
      </c>
      <c r="K688" s="80" t="s">
        <v>1660</v>
      </c>
      <c r="L688" s="47"/>
      <c r="M688" s="81"/>
      <c r="N688" s="54"/>
    </row>
    <row r="689" spans="1:14" s="62" customFormat="1" ht="31.5" customHeight="1">
      <c r="A689" s="76">
        <v>681</v>
      </c>
      <c r="B689" s="77" t="s">
        <v>1587</v>
      </c>
      <c r="C689" s="78" t="s">
        <v>1588</v>
      </c>
      <c r="D689" s="79" t="s">
        <v>774</v>
      </c>
      <c r="E689" s="80">
        <v>0</v>
      </c>
      <c r="F689" s="80">
        <v>10</v>
      </c>
      <c r="G689" s="80">
        <v>3430000</v>
      </c>
      <c r="H689" s="80">
        <f t="shared" si="62"/>
        <v>1319230.7692307692</v>
      </c>
      <c r="I689" s="80">
        <f t="shared" si="63"/>
        <v>1319230.7692307692</v>
      </c>
      <c r="J689" s="80"/>
      <c r="K689" s="80"/>
      <c r="L689" s="47"/>
      <c r="M689" s="81"/>
      <c r="N689" s="54"/>
    </row>
    <row r="690" spans="1:14" s="62" customFormat="1" ht="31.5" customHeight="1">
      <c r="A690" s="76">
        <v>682</v>
      </c>
      <c r="B690" s="77" t="s">
        <v>1589</v>
      </c>
      <c r="C690" s="78" t="s">
        <v>1590</v>
      </c>
      <c r="D690" s="79" t="s">
        <v>774</v>
      </c>
      <c r="E690" s="80">
        <v>0</v>
      </c>
      <c r="F690" s="80">
        <v>10</v>
      </c>
      <c r="G690" s="80">
        <v>3430000</v>
      </c>
      <c r="H690" s="80">
        <f t="shared" si="62"/>
        <v>1319230.7692307692</v>
      </c>
      <c r="I690" s="80">
        <f t="shared" si="63"/>
        <v>1319230.7692307692</v>
      </c>
      <c r="J690" s="80">
        <v>1319231</v>
      </c>
      <c r="K690" s="80" t="s">
        <v>1650</v>
      </c>
      <c r="L690" s="47"/>
      <c r="M690" s="81"/>
      <c r="N690" s="54"/>
    </row>
    <row r="691" spans="1:14" s="62" customFormat="1" ht="31.5" customHeight="1">
      <c r="A691" s="76">
        <v>683</v>
      </c>
      <c r="B691" s="77" t="s">
        <v>1591</v>
      </c>
      <c r="C691" s="78" t="s">
        <v>1592</v>
      </c>
      <c r="D691" s="79" t="s">
        <v>774</v>
      </c>
      <c r="E691" s="80">
        <v>0</v>
      </c>
      <c r="F691" s="80">
        <v>10</v>
      </c>
      <c r="G691" s="80">
        <v>3430000</v>
      </c>
      <c r="H691" s="80">
        <f t="shared" si="62"/>
        <v>1319230.7692307692</v>
      </c>
      <c r="I691" s="80">
        <f t="shared" si="63"/>
        <v>1319230.7692307692</v>
      </c>
      <c r="J691" s="80"/>
      <c r="K691" s="80"/>
      <c r="L691" s="47"/>
      <c r="M691" s="81"/>
      <c r="N691" s="54"/>
    </row>
    <row r="692" spans="1:14" s="62" customFormat="1" ht="31.5" customHeight="1">
      <c r="A692" s="76">
        <v>684</v>
      </c>
      <c r="B692" s="77" t="s">
        <v>1593</v>
      </c>
      <c r="C692" s="78" t="s">
        <v>1594</v>
      </c>
      <c r="D692" s="79" t="s">
        <v>774</v>
      </c>
      <c r="E692" s="80">
        <v>0</v>
      </c>
      <c r="F692" s="80">
        <v>10</v>
      </c>
      <c r="G692" s="80">
        <v>3430000</v>
      </c>
      <c r="H692" s="80">
        <f t="shared" si="62"/>
        <v>1319230.7692307692</v>
      </c>
      <c r="I692" s="80">
        <f t="shared" si="63"/>
        <v>1319230.7692307692</v>
      </c>
      <c r="J692" s="80"/>
      <c r="K692" s="80"/>
      <c r="L692" s="47"/>
      <c r="M692" s="76"/>
      <c r="N692" s="54"/>
    </row>
    <row r="693" spans="1:14" s="62" customFormat="1" ht="31.5" customHeight="1">
      <c r="A693" s="76">
        <v>685</v>
      </c>
      <c r="B693" s="77" t="s">
        <v>1595</v>
      </c>
      <c r="C693" s="78" t="s">
        <v>1596</v>
      </c>
      <c r="D693" s="79" t="s">
        <v>774</v>
      </c>
      <c r="E693" s="80">
        <v>0</v>
      </c>
      <c r="F693" s="80">
        <v>10</v>
      </c>
      <c r="G693" s="80">
        <v>3070000</v>
      </c>
      <c r="H693" s="80">
        <f t="shared" si="62"/>
        <v>1180769.2307692308</v>
      </c>
      <c r="I693" s="80">
        <f t="shared" si="63"/>
        <v>1180769.2307692308</v>
      </c>
      <c r="J693" s="80"/>
      <c r="K693" s="80"/>
      <c r="L693" s="47"/>
      <c r="M693" s="81"/>
      <c r="N693" s="54"/>
    </row>
    <row r="694" spans="1:14" s="62" customFormat="1" ht="31.5" customHeight="1">
      <c r="A694" s="76">
        <v>686</v>
      </c>
      <c r="B694" s="77" t="s">
        <v>1597</v>
      </c>
      <c r="C694" s="78" t="s">
        <v>1596</v>
      </c>
      <c r="D694" s="79" t="s">
        <v>774</v>
      </c>
      <c r="E694" s="80">
        <v>0</v>
      </c>
      <c r="F694" s="80">
        <v>10</v>
      </c>
      <c r="G694" s="80">
        <v>3070000</v>
      </c>
      <c r="H694" s="80">
        <f t="shared" si="62"/>
        <v>1180769.2307692308</v>
      </c>
      <c r="I694" s="80">
        <f t="shared" si="63"/>
        <v>1180769.2307692308</v>
      </c>
      <c r="J694" s="80"/>
      <c r="K694" s="80"/>
      <c r="L694" s="47"/>
      <c r="M694" s="81"/>
      <c r="N694" s="54"/>
    </row>
    <row r="695" spans="1:14" s="62" customFormat="1" ht="31.5" customHeight="1">
      <c r="A695" s="76">
        <v>687</v>
      </c>
      <c r="B695" s="77" t="s">
        <v>1598</v>
      </c>
      <c r="C695" s="78" t="s">
        <v>1594</v>
      </c>
      <c r="D695" s="79" t="s">
        <v>774</v>
      </c>
      <c r="E695" s="80">
        <v>0</v>
      </c>
      <c r="F695" s="80">
        <v>10</v>
      </c>
      <c r="G695" s="80">
        <v>3430000</v>
      </c>
      <c r="H695" s="80">
        <f t="shared" si="62"/>
        <v>1319230.7692307692</v>
      </c>
      <c r="I695" s="80">
        <f t="shared" si="63"/>
        <v>1319230.7692307692</v>
      </c>
      <c r="J695" s="80"/>
      <c r="K695" s="80"/>
      <c r="L695" s="47"/>
      <c r="M695" s="76"/>
      <c r="N695" s="54"/>
    </row>
    <row r="696" spans="1:14" s="62" customFormat="1" ht="31.5" customHeight="1">
      <c r="A696" s="76">
        <v>688</v>
      </c>
      <c r="B696" s="77" t="s">
        <v>1599</v>
      </c>
      <c r="C696" s="78" t="s">
        <v>1361</v>
      </c>
      <c r="D696" s="79" t="s">
        <v>774</v>
      </c>
      <c r="E696" s="80">
        <v>0</v>
      </c>
      <c r="F696" s="80">
        <v>10</v>
      </c>
      <c r="G696" s="80">
        <v>3430000</v>
      </c>
      <c r="H696" s="80">
        <f t="shared" si="62"/>
        <v>1319230.7692307692</v>
      </c>
      <c r="I696" s="80">
        <f t="shared" si="63"/>
        <v>1319230.7692307692</v>
      </c>
      <c r="J696" s="80"/>
      <c r="K696" s="80"/>
      <c r="L696" s="47"/>
      <c r="M696" s="81"/>
      <c r="N696" s="54"/>
    </row>
    <row r="697" spans="1:14" s="62" customFormat="1" ht="31.5" customHeight="1">
      <c r="A697" s="76">
        <v>689</v>
      </c>
      <c r="B697" s="77" t="s">
        <v>1600</v>
      </c>
      <c r="C697" s="78" t="s">
        <v>1042</v>
      </c>
      <c r="D697" s="79" t="s">
        <v>774</v>
      </c>
      <c r="E697" s="80">
        <v>0</v>
      </c>
      <c r="F697" s="80">
        <v>10</v>
      </c>
      <c r="G697" s="80">
        <v>3430000</v>
      </c>
      <c r="H697" s="80">
        <f t="shared" si="62"/>
        <v>1319230.7692307692</v>
      </c>
      <c r="I697" s="80">
        <f t="shared" si="63"/>
        <v>1319230.7692307692</v>
      </c>
      <c r="J697" s="80"/>
      <c r="K697" s="80"/>
      <c r="L697" s="47"/>
      <c r="M697" s="76"/>
      <c r="N697" s="54"/>
    </row>
    <row r="698" spans="1:14" s="62" customFormat="1" ht="31.5" customHeight="1">
      <c r="A698" s="76">
        <v>690</v>
      </c>
      <c r="B698" s="77" t="s">
        <v>1601</v>
      </c>
      <c r="C698" s="78" t="s">
        <v>1602</v>
      </c>
      <c r="D698" s="79" t="s">
        <v>774</v>
      </c>
      <c r="E698" s="80">
        <v>0</v>
      </c>
      <c r="F698" s="80">
        <v>10</v>
      </c>
      <c r="G698" s="80">
        <v>3430000</v>
      </c>
      <c r="H698" s="80">
        <f t="shared" si="62"/>
        <v>1319230.7692307692</v>
      </c>
      <c r="I698" s="80">
        <f t="shared" si="63"/>
        <v>1319230.7692307692</v>
      </c>
      <c r="J698" s="80"/>
      <c r="K698" s="80"/>
      <c r="L698" s="47"/>
      <c r="M698" s="76"/>
      <c r="N698" s="54"/>
    </row>
    <row r="699" spans="1:14" s="62" customFormat="1" ht="31.5" customHeight="1">
      <c r="A699" s="76">
        <v>691</v>
      </c>
      <c r="B699" s="77" t="s">
        <v>1603</v>
      </c>
      <c r="C699" s="78" t="s">
        <v>710</v>
      </c>
      <c r="D699" s="79" t="s">
        <v>774</v>
      </c>
      <c r="E699" s="80">
        <v>0</v>
      </c>
      <c r="F699" s="80">
        <v>10</v>
      </c>
      <c r="G699" s="80">
        <v>3430000</v>
      </c>
      <c r="H699" s="80">
        <f t="shared" si="62"/>
        <v>1319230.7692307692</v>
      </c>
      <c r="I699" s="80">
        <f t="shared" si="63"/>
        <v>1319230.7692307692</v>
      </c>
      <c r="J699" s="80"/>
      <c r="K699" s="80"/>
      <c r="L699" s="47"/>
      <c r="M699" s="81"/>
      <c r="N699" s="54"/>
    </row>
    <row r="700" spans="1:14" s="62" customFormat="1" ht="31.5" customHeight="1">
      <c r="A700" s="76">
        <v>692</v>
      </c>
      <c r="B700" s="77" t="s">
        <v>1604</v>
      </c>
      <c r="C700" s="78" t="s">
        <v>1605</v>
      </c>
      <c r="D700" s="79" t="s">
        <v>774</v>
      </c>
      <c r="E700" s="80">
        <v>0</v>
      </c>
      <c r="F700" s="80">
        <v>10</v>
      </c>
      <c r="G700" s="80">
        <v>3430000</v>
      </c>
      <c r="H700" s="80">
        <f t="shared" si="62"/>
        <v>1319230.7692307692</v>
      </c>
      <c r="I700" s="80">
        <f t="shared" si="63"/>
        <v>1319230.7692307692</v>
      </c>
      <c r="J700" s="80"/>
      <c r="K700" s="80"/>
      <c r="L700" s="47"/>
      <c r="M700" s="81"/>
      <c r="N700" s="54"/>
    </row>
    <row r="701" spans="1:14" s="62" customFormat="1" ht="31.5" customHeight="1">
      <c r="A701" s="76">
        <v>693</v>
      </c>
      <c r="B701" s="77" t="s">
        <v>1606</v>
      </c>
      <c r="C701" s="78" t="s">
        <v>1607</v>
      </c>
      <c r="D701" s="79" t="s">
        <v>774</v>
      </c>
      <c r="E701" s="80">
        <v>0</v>
      </c>
      <c r="F701" s="80">
        <v>10</v>
      </c>
      <c r="G701" s="80">
        <v>3430000</v>
      </c>
      <c r="H701" s="80">
        <f t="shared" si="62"/>
        <v>1319230.7692307692</v>
      </c>
      <c r="I701" s="80">
        <f t="shared" si="63"/>
        <v>1319230.7692307692</v>
      </c>
      <c r="J701" s="80"/>
      <c r="K701" s="80"/>
      <c r="L701" s="47"/>
      <c r="M701" s="76"/>
      <c r="N701" s="54"/>
    </row>
  </sheetData>
  <sheetProtection/>
  <mergeCells count="4">
    <mergeCell ref="A4:L4"/>
    <mergeCell ref="A1:L1"/>
    <mergeCell ref="A2:L2"/>
    <mergeCell ref="A3:L3"/>
  </mergeCells>
  <printOptions/>
  <pageMargins left="0.45" right="0.2" top="0.5" bottom="0.25" header="0.05" footer="0.05"/>
  <pageSetup fitToHeight="0" fitToWidth="1" horizontalDpi="600" verticalDpi="600" orientation="portrait" paperSize="9" scale="69" r:id="rId1"/>
  <headerFooter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0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H32" sqref="H32"/>
    </sheetView>
  </sheetViews>
  <sheetFormatPr defaultColWidth="9.140625" defaultRowHeight="15"/>
  <cols>
    <col min="1" max="1" width="5.421875" style="24" bestFit="1" customWidth="1"/>
    <col min="2" max="2" width="23.421875" style="24" customWidth="1"/>
    <col min="3" max="3" width="10.00390625" style="24" hidden="1" customWidth="1"/>
    <col min="4" max="4" width="13.57421875" style="24" hidden="1" customWidth="1"/>
    <col min="5" max="5" width="12.57421875" style="24" hidden="1" customWidth="1"/>
    <col min="6" max="6" width="17.140625" style="24" hidden="1" customWidth="1"/>
    <col min="7" max="7" width="15.421875" style="24" hidden="1" customWidth="1"/>
    <col min="8" max="9" width="19.421875" style="24" customWidth="1"/>
    <col min="10" max="10" width="17.140625" style="131" customWidth="1"/>
    <col min="11" max="11" width="12.8515625" style="24" customWidth="1"/>
    <col min="12" max="12" width="10.00390625" style="24" bestFit="1" customWidth="1"/>
    <col min="13" max="16384" width="9.140625" style="24" customWidth="1"/>
  </cols>
  <sheetData>
    <row r="1" spans="1:11" s="13" customFormat="1" ht="19.5" customHeight="1">
      <c r="A1" s="167" t="s">
        <v>63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87" customFormat="1" ht="20.25" customHeight="1">
      <c r="A2" s="154" t="s">
        <v>1684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35.25" customHeight="1">
      <c r="A3" s="179" t="s">
        <v>1688</v>
      </c>
      <c r="B3" s="180"/>
      <c r="C3" s="180"/>
      <c r="D3" s="180"/>
      <c r="E3" s="180"/>
      <c r="F3" s="180"/>
      <c r="G3" s="180"/>
      <c r="H3" s="180"/>
      <c r="I3" s="181"/>
      <c r="J3" s="181"/>
      <c r="K3" s="181"/>
    </row>
    <row r="4" spans="1:11" ht="21" customHeight="1">
      <c r="A4" s="182" t="s">
        <v>1681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6.5" customHeight="1">
      <c r="A5" s="101"/>
      <c r="B5" s="101"/>
      <c r="C5" s="101"/>
      <c r="D5" s="101"/>
      <c r="E5" s="101"/>
      <c r="F5" s="101"/>
      <c r="G5" s="101"/>
      <c r="H5" s="183" t="s">
        <v>59</v>
      </c>
      <c r="I5" s="183"/>
      <c r="J5" s="183"/>
      <c r="K5" s="183"/>
    </row>
    <row r="6" spans="1:11" ht="66">
      <c r="A6" s="10" t="s">
        <v>0</v>
      </c>
      <c r="B6" s="14" t="s">
        <v>416</v>
      </c>
      <c r="C6" s="14" t="s">
        <v>57</v>
      </c>
      <c r="D6" s="14" t="s">
        <v>58</v>
      </c>
      <c r="E6" s="14" t="s">
        <v>6</v>
      </c>
      <c r="F6" s="32" t="s">
        <v>1</v>
      </c>
      <c r="G6" s="32" t="s">
        <v>60</v>
      </c>
      <c r="H6" s="15" t="s">
        <v>442</v>
      </c>
      <c r="I6" s="15" t="s">
        <v>429</v>
      </c>
      <c r="J6" s="15" t="s">
        <v>430</v>
      </c>
      <c r="K6" s="16" t="s">
        <v>4</v>
      </c>
    </row>
    <row r="7" spans="1:13" ht="29.25" customHeight="1">
      <c r="A7" s="11"/>
      <c r="B7" s="184" t="s">
        <v>50</v>
      </c>
      <c r="C7" s="185"/>
      <c r="D7" s="186"/>
      <c r="E7" s="187"/>
      <c r="F7" s="187"/>
      <c r="G7" s="187"/>
      <c r="H7" s="173">
        <f>+H8+H12+H16+H20+H24+H28</f>
        <v>10970668400</v>
      </c>
      <c r="I7" s="173">
        <f>+I8+I12+I16+I20+I24+I28</f>
        <v>3787082500</v>
      </c>
      <c r="J7" s="84"/>
      <c r="K7" s="20"/>
      <c r="M7" s="25"/>
    </row>
    <row r="8" spans="1:13" ht="19.5" customHeight="1">
      <c r="A8" s="11">
        <v>1</v>
      </c>
      <c r="B8" s="185" t="s">
        <v>55</v>
      </c>
      <c r="C8" s="16"/>
      <c r="D8" s="16"/>
      <c r="E8" s="188"/>
      <c r="F8" s="188"/>
      <c r="G8" s="188"/>
      <c r="H8" s="19">
        <f>+SUM(H9:H11)</f>
        <v>2197758400</v>
      </c>
      <c r="I8" s="19">
        <v>1154390700</v>
      </c>
      <c r="J8" s="19" t="s">
        <v>1675</v>
      </c>
      <c r="K8" s="189"/>
      <c r="M8" s="25"/>
    </row>
    <row r="9" spans="1:13" ht="19.5" customHeight="1" hidden="1">
      <c r="A9" s="11" t="s">
        <v>51</v>
      </c>
      <c r="B9" s="185" t="s">
        <v>52</v>
      </c>
      <c r="C9" s="20">
        <v>30</v>
      </c>
      <c r="D9" s="20">
        <v>2151</v>
      </c>
      <c r="E9" s="190">
        <v>6888.6</v>
      </c>
      <c r="F9" s="190"/>
      <c r="G9" s="190"/>
      <c r="H9" s="19">
        <v>418656400</v>
      </c>
      <c r="I9" s="19"/>
      <c r="J9" s="19"/>
      <c r="K9" s="191"/>
      <c r="M9" s="25"/>
    </row>
    <row r="10" spans="1:13" ht="19.5" customHeight="1" hidden="1">
      <c r="A10" s="11" t="s">
        <v>51</v>
      </c>
      <c r="B10" s="185" t="s">
        <v>53</v>
      </c>
      <c r="C10" s="20">
        <v>493</v>
      </c>
      <c r="D10" s="20">
        <v>2185</v>
      </c>
      <c r="E10" s="190"/>
      <c r="F10" s="19"/>
      <c r="G10" s="19"/>
      <c r="H10" s="19">
        <v>1434597000</v>
      </c>
      <c r="I10" s="19"/>
      <c r="J10" s="19"/>
      <c r="K10" s="191"/>
      <c r="M10" s="25"/>
    </row>
    <row r="11" spans="1:13" ht="19.5" customHeight="1" hidden="1">
      <c r="A11" s="11" t="s">
        <v>51</v>
      </c>
      <c r="B11" s="185" t="s">
        <v>54</v>
      </c>
      <c r="C11" s="20"/>
      <c r="D11" s="20">
        <v>22967</v>
      </c>
      <c r="E11" s="190"/>
      <c r="F11" s="190"/>
      <c r="G11" s="190"/>
      <c r="H11" s="19">
        <f>+D11*15000</f>
        <v>344505000</v>
      </c>
      <c r="I11" s="19"/>
      <c r="J11" s="19"/>
      <c r="K11" s="191"/>
      <c r="M11" s="25"/>
    </row>
    <row r="12" spans="1:13" ht="19.5" customHeight="1">
      <c r="A12" s="11">
        <v>2</v>
      </c>
      <c r="B12" s="185" t="s">
        <v>407</v>
      </c>
      <c r="C12" s="16"/>
      <c r="D12" s="16"/>
      <c r="E12" s="188"/>
      <c r="F12" s="188"/>
      <c r="G12" s="188"/>
      <c r="H12" s="19">
        <f>+SUM(H13:H15)</f>
        <v>3084829000</v>
      </c>
      <c r="I12" s="19">
        <v>1632691800</v>
      </c>
      <c r="J12" s="19" t="s">
        <v>1661</v>
      </c>
      <c r="K12" s="189"/>
      <c r="M12" s="25"/>
    </row>
    <row r="13" spans="1:13" ht="19.5" customHeight="1" hidden="1">
      <c r="A13" s="11" t="s">
        <v>51</v>
      </c>
      <c r="B13" s="185" t="s">
        <v>52</v>
      </c>
      <c r="C13" s="20">
        <f>21+29</f>
        <v>50</v>
      </c>
      <c r="D13" s="20">
        <v>2881</v>
      </c>
      <c r="E13" s="190">
        <v>8924.13</v>
      </c>
      <c r="F13" s="190"/>
      <c r="G13" s="190"/>
      <c r="H13" s="19">
        <v>540944000</v>
      </c>
      <c r="I13" s="19"/>
      <c r="J13" s="19"/>
      <c r="K13" s="191"/>
      <c r="M13" s="25"/>
    </row>
    <row r="14" spans="1:13" ht="19.5" customHeight="1" hidden="1">
      <c r="A14" s="11" t="s">
        <v>51</v>
      </c>
      <c r="B14" s="185" t="s">
        <v>53</v>
      </c>
      <c r="C14" s="20">
        <v>383</v>
      </c>
      <c r="D14" s="20">
        <v>2375</v>
      </c>
      <c r="E14" s="190"/>
      <c r="F14" s="19">
        <v>1422537000</v>
      </c>
      <c r="G14" s="19">
        <v>280433000</v>
      </c>
      <c r="H14" s="19">
        <f>+F14+G14</f>
        <v>1702970000</v>
      </c>
      <c r="I14" s="19"/>
      <c r="J14" s="19"/>
      <c r="K14" s="191"/>
      <c r="M14" s="25"/>
    </row>
    <row r="15" spans="1:13" ht="19.5" customHeight="1" hidden="1">
      <c r="A15" s="11" t="s">
        <v>51</v>
      </c>
      <c r="B15" s="185" t="s">
        <v>54</v>
      </c>
      <c r="C15" s="20"/>
      <c r="D15" s="20">
        <v>56061</v>
      </c>
      <c r="E15" s="190"/>
      <c r="F15" s="190"/>
      <c r="G15" s="190"/>
      <c r="H15" s="19">
        <f>+D15*15000</f>
        <v>840915000</v>
      </c>
      <c r="I15" s="19"/>
      <c r="J15" s="19"/>
      <c r="K15" s="191"/>
      <c r="M15" s="25"/>
    </row>
    <row r="16" spans="1:13" ht="19.5" customHeight="1">
      <c r="A16" s="11">
        <v>3</v>
      </c>
      <c r="B16" s="185" t="s">
        <v>408</v>
      </c>
      <c r="C16" s="16"/>
      <c r="D16" s="16"/>
      <c r="E16" s="188"/>
      <c r="F16" s="188"/>
      <c r="G16" s="188"/>
      <c r="H16" s="19">
        <f>+SUM(H17:H19)</f>
        <v>1632354000</v>
      </c>
      <c r="I16" s="19">
        <v>1000000000</v>
      </c>
      <c r="J16" s="19" t="s">
        <v>598</v>
      </c>
      <c r="K16" s="189"/>
      <c r="M16" s="25"/>
    </row>
    <row r="17" spans="1:13" ht="19.5" customHeight="1" hidden="1">
      <c r="A17" s="11" t="s">
        <v>51</v>
      </c>
      <c r="B17" s="185" t="s">
        <v>52</v>
      </c>
      <c r="C17" s="20">
        <v>106</v>
      </c>
      <c r="D17" s="20">
        <v>2404</v>
      </c>
      <c r="E17" s="190">
        <v>6141.497</v>
      </c>
      <c r="F17" s="190"/>
      <c r="G17" s="190"/>
      <c r="H17" s="19">
        <v>478065000</v>
      </c>
      <c r="I17" s="19"/>
      <c r="J17" s="19"/>
      <c r="K17" s="191"/>
      <c r="M17" s="25"/>
    </row>
    <row r="18" spans="1:13" ht="19.5" customHeight="1" hidden="1">
      <c r="A18" s="11" t="s">
        <v>51</v>
      </c>
      <c r="B18" s="185" t="s">
        <v>53</v>
      </c>
      <c r="C18" s="20">
        <v>370</v>
      </c>
      <c r="D18" s="20">
        <v>1732</v>
      </c>
      <c r="E18" s="190"/>
      <c r="F18" s="19">
        <v>425850000</v>
      </c>
      <c r="G18" s="19">
        <v>228624000</v>
      </c>
      <c r="H18" s="19">
        <f>+F18+G18</f>
        <v>654474000</v>
      </c>
      <c r="I18" s="19"/>
      <c r="J18" s="19"/>
      <c r="K18" s="191"/>
      <c r="M18" s="25"/>
    </row>
    <row r="19" spans="1:13" ht="19.5" customHeight="1" hidden="1">
      <c r="A19" s="11" t="s">
        <v>51</v>
      </c>
      <c r="B19" s="185" t="s">
        <v>54</v>
      </c>
      <c r="C19" s="20"/>
      <c r="D19" s="20">
        <v>33321</v>
      </c>
      <c r="E19" s="190"/>
      <c r="F19" s="190"/>
      <c r="G19" s="190"/>
      <c r="H19" s="19">
        <f>+D19*15000</f>
        <v>499815000</v>
      </c>
      <c r="I19" s="19"/>
      <c r="J19" s="19"/>
      <c r="K19" s="191"/>
      <c r="M19" s="25"/>
    </row>
    <row r="20" spans="1:13" ht="19.5" customHeight="1">
      <c r="A20" s="11">
        <v>4</v>
      </c>
      <c r="B20" s="185" t="s">
        <v>409</v>
      </c>
      <c r="C20" s="16"/>
      <c r="D20" s="16"/>
      <c r="E20" s="188"/>
      <c r="F20" s="188"/>
      <c r="G20" s="188"/>
      <c r="H20" s="19">
        <f>+SUM(H21:H23)</f>
        <v>1293483000</v>
      </c>
      <c r="I20" s="19"/>
      <c r="J20" s="19"/>
      <c r="K20" s="189"/>
      <c r="M20" s="25"/>
    </row>
    <row r="21" spans="1:13" ht="19.5" customHeight="1" hidden="1">
      <c r="A21" s="11" t="s">
        <v>51</v>
      </c>
      <c r="B21" s="185" t="s">
        <v>52</v>
      </c>
      <c r="C21" s="20">
        <f>92+18+18</f>
        <v>128</v>
      </c>
      <c r="D21" s="20">
        <v>2896</v>
      </c>
      <c r="E21" s="190">
        <v>9867.8</v>
      </c>
      <c r="F21" s="190"/>
      <c r="G21" s="190"/>
      <c r="H21" s="19">
        <v>618288000</v>
      </c>
      <c r="I21" s="19"/>
      <c r="J21" s="19"/>
      <c r="K21" s="191"/>
      <c r="M21" s="25"/>
    </row>
    <row r="22" spans="1:13" ht="19.5" customHeight="1" hidden="1">
      <c r="A22" s="11" t="s">
        <v>51</v>
      </c>
      <c r="B22" s="185" t="s">
        <v>53</v>
      </c>
      <c r="C22" s="20">
        <v>101</v>
      </c>
      <c r="D22" s="20">
        <v>1631</v>
      </c>
      <c r="E22" s="190"/>
      <c r="F22" s="19">
        <v>118800000</v>
      </c>
      <c r="G22" s="19">
        <v>215175000</v>
      </c>
      <c r="H22" s="19">
        <f>+F22+G22</f>
        <v>333975000</v>
      </c>
      <c r="I22" s="19"/>
      <c r="J22" s="19"/>
      <c r="K22" s="191"/>
      <c r="M22" s="25"/>
    </row>
    <row r="23" spans="1:13" ht="19.5" customHeight="1" hidden="1">
      <c r="A23" s="11" t="s">
        <v>51</v>
      </c>
      <c r="B23" s="185" t="s">
        <v>54</v>
      </c>
      <c r="C23" s="20"/>
      <c r="D23" s="20">
        <v>22748</v>
      </c>
      <c r="E23" s="190"/>
      <c r="F23" s="190"/>
      <c r="G23" s="190"/>
      <c r="H23" s="19">
        <f>+D23*15000</f>
        <v>341220000</v>
      </c>
      <c r="I23" s="19"/>
      <c r="J23" s="19"/>
      <c r="K23" s="191"/>
      <c r="M23" s="25"/>
    </row>
    <row r="24" spans="1:13" ht="19.5" customHeight="1">
      <c r="A24" s="11">
        <v>5</v>
      </c>
      <c r="B24" s="185" t="s">
        <v>410</v>
      </c>
      <c r="C24" s="16"/>
      <c r="D24" s="16"/>
      <c r="E24" s="188"/>
      <c r="F24" s="188"/>
      <c r="G24" s="188"/>
      <c r="H24" s="19">
        <f>+SUM(H25:H27)</f>
        <v>1588933000</v>
      </c>
      <c r="I24" s="19"/>
      <c r="J24" s="19"/>
      <c r="K24" s="189"/>
      <c r="M24" s="25"/>
    </row>
    <row r="25" spans="1:13" ht="19.5" customHeight="1" hidden="1">
      <c r="A25" s="11" t="s">
        <v>51</v>
      </c>
      <c r="B25" s="185" t="s">
        <v>52</v>
      </c>
      <c r="C25" s="20">
        <v>108</v>
      </c>
      <c r="D25" s="20">
        <v>1977</v>
      </c>
      <c r="E25" s="190">
        <v>6817</v>
      </c>
      <c r="F25" s="190"/>
      <c r="G25" s="190"/>
      <c r="H25" s="19">
        <v>384303000</v>
      </c>
      <c r="I25" s="19"/>
      <c r="J25" s="19"/>
      <c r="K25" s="191"/>
      <c r="M25" s="25"/>
    </row>
    <row r="26" spans="1:13" ht="19.5" customHeight="1" hidden="1">
      <c r="A26" s="11" t="s">
        <v>51</v>
      </c>
      <c r="B26" s="185" t="s">
        <v>53</v>
      </c>
      <c r="C26" s="20">
        <v>1095</v>
      </c>
      <c r="D26" s="20">
        <v>1243</v>
      </c>
      <c r="E26" s="190"/>
      <c r="F26" s="19">
        <v>946800000</v>
      </c>
      <c r="G26" s="19">
        <v>147700000</v>
      </c>
      <c r="H26" s="19">
        <f>+F26+G26</f>
        <v>1094500000</v>
      </c>
      <c r="I26" s="19"/>
      <c r="J26" s="19"/>
      <c r="K26" s="191"/>
      <c r="M26" s="25"/>
    </row>
    <row r="27" spans="1:13" ht="19.5" customHeight="1" hidden="1">
      <c r="A27" s="11" t="s">
        <v>51</v>
      </c>
      <c r="B27" s="185" t="s">
        <v>54</v>
      </c>
      <c r="C27" s="20"/>
      <c r="D27" s="20">
        <v>7342</v>
      </c>
      <c r="E27" s="190"/>
      <c r="F27" s="190"/>
      <c r="G27" s="190"/>
      <c r="H27" s="19">
        <f>+D27*15000</f>
        <v>110130000</v>
      </c>
      <c r="I27" s="19"/>
      <c r="J27" s="19"/>
      <c r="K27" s="191"/>
      <c r="M27" s="25"/>
    </row>
    <row r="28" spans="1:15" ht="19.5" customHeight="1">
      <c r="A28" s="11">
        <v>6</v>
      </c>
      <c r="B28" s="185" t="s">
        <v>1610</v>
      </c>
      <c r="C28" s="16"/>
      <c r="D28" s="16"/>
      <c r="E28" s="188"/>
      <c r="F28" s="188"/>
      <c r="G28" s="188"/>
      <c r="H28" s="19">
        <f>+SUM(H29:H31)</f>
        <v>1173311000</v>
      </c>
      <c r="I28" s="19"/>
      <c r="J28" s="99"/>
      <c r="K28" s="189"/>
      <c r="M28" s="138"/>
      <c r="N28" s="138"/>
      <c r="O28" s="25"/>
    </row>
    <row r="29" spans="1:15" ht="19.5" customHeight="1" hidden="1">
      <c r="A29" s="2" t="s">
        <v>51</v>
      </c>
      <c r="B29" s="3" t="s">
        <v>52</v>
      </c>
      <c r="C29" s="4">
        <v>55</v>
      </c>
      <c r="D29" s="4">
        <v>2418</v>
      </c>
      <c r="E29" s="6">
        <v>6967.89</v>
      </c>
      <c r="F29" s="6"/>
      <c r="G29" s="26"/>
      <c r="H29" s="8">
        <v>423223000</v>
      </c>
      <c r="I29" s="8"/>
      <c r="J29" s="8"/>
      <c r="K29" s="29"/>
      <c r="M29" s="139"/>
      <c r="N29" s="138"/>
      <c r="O29" s="25"/>
    </row>
    <row r="30" spans="1:15" ht="19.5" customHeight="1" hidden="1">
      <c r="A30" s="2" t="s">
        <v>51</v>
      </c>
      <c r="B30" s="3" t="s">
        <v>53</v>
      </c>
      <c r="C30" s="4">
        <v>204</v>
      </c>
      <c r="D30" s="4">
        <v>699</v>
      </c>
      <c r="E30" s="6"/>
      <c r="F30" s="5">
        <v>144841000</v>
      </c>
      <c r="G30" s="8">
        <v>82482000</v>
      </c>
      <c r="H30" s="8">
        <f>+F30+G30</f>
        <v>227323000</v>
      </c>
      <c r="I30" s="8"/>
      <c r="J30" s="8"/>
      <c r="K30" s="29"/>
      <c r="M30" s="138"/>
      <c r="N30" s="138"/>
      <c r="O30" s="25"/>
    </row>
    <row r="31" spans="1:15" ht="19.5" customHeight="1" hidden="1">
      <c r="A31" s="2" t="s">
        <v>51</v>
      </c>
      <c r="B31" s="3" t="s">
        <v>54</v>
      </c>
      <c r="C31" s="4"/>
      <c r="D31" s="4">
        <v>34851</v>
      </c>
      <c r="E31" s="6"/>
      <c r="F31" s="6"/>
      <c r="G31" s="26"/>
      <c r="H31" s="8">
        <f>+D31*15000</f>
        <v>522765000</v>
      </c>
      <c r="I31" s="8"/>
      <c r="J31" s="8"/>
      <c r="K31" s="29"/>
      <c r="M31" s="139"/>
      <c r="N31" s="138"/>
      <c r="O31" s="25"/>
    </row>
    <row r="32" spans="13:14" ht="15">
      <c r="M32" s="25"/>
      <c r="N32" s="25"/>
    </row>
    <row r="33" spans="13:14" ht="15">
      <c r="M33" s="25"/>
      <c r="N33" s="25"/>
    </row>
    <row r="34" spans="13:14" ht="15">
      <c r="M34" s="25"/>
      <c r="N34" s="25"/>
    </row>
    <row r="35" spans="13:14" ht="15">
      <c r="M35" s="25"/>
      <c r="N35" s="25"/>
    </row>
    <row r="36" spans="13:14" ht="15">
      <c r="M36" s="25"/>
      <c r="N36" s="25"/>
    </row>
    <row r="37" spans="13:14" ht="15">
      <c r="M37" s="25"/>
      <c r="N37" s="25"/>
    </row>
    <row r="38" spans="13:14" ht="15">
      <c r="M38" s="25"/>
      <c r="N38" s="25"/>
    </row>
    <row r="39" spans="13:14" ht="15">
      <c r="M39" s="25"/>
      <c r="N39" s="25"/>
    </row>
    <row r="40" spans="13:14" ht="15">
      <c r="M40" s="25"/>
      <c r="N40" s="25"/>
    </row>
  </sheetData>
  <sheetProtection/>
  <mergeCells count="5">
    <mergeCell ref="H5:K5"/>
    <mergeCell ref="A1:K1"/>
    <mergeCell ref="A2:K2"/>
    <mergeCell ref="A3:K3"/>
    <mergeCell ref="A4:K4"/>
  </mergeCells>
  <printOptions/>
  <pageMargins left="0.71" right="0.5" top="0.86" bottom="0.28" header="0.2" footer="0.2"/>
  <pageSetup fitToHeight="0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2">
      <selection activeCell="E2" sqref="E2"/>
    </sheetView>
  </sheetViews>
  <sheetFormatPr defaultColWidth="9.140625" defaultRowHeight="21.75" customHeight="1"/>
  <cols>
    <col min="1" max="1" width="7.8515625" style="94" customWidth="1"/>
    <col min="2" max="2" width="68.8515625" style="97" customWidth="1"/>
    <col min="3" max="3" width="26.7109375" style="94" customWidth="1"/>
    <col min="4" max="4" width="24.00390625" style="98" customWidth="1"/>
    <col min="5" max="5" width="16.421875" style="94" customWidth="1"/>
    <col min="6" max="6" width="15.7109375" style="94" customWidth="1"/>
    <col min="7" max="7" width="29.57421875" style="94" customWidth="1"/>
    <col min="8" max="16384" width="9.140625" style="94" customWidth="1"/>
  </cols>
  <sheetData>
    <row r="1" spans="1:5" s="91" customFormat="1" ht="45" customHeight="1">
      <c r="A1" s="88" t="s">
        <v>0</v>
      </c>
      <c r="B1" s="89" t="s">
        <v>431</v>
      </c>
      <c r="C1" s="89" t="s">
        <v>432</v>
      </c>
      <c r="D1" s="90" t="s">
        <v>430</v>
      </c>
      <c r="E1" s="88" t="s">
        <v>4</v>
      </c>
    </row>
    <row r="2" spans="1:5" s="91" customFormat="1" ht="30.75" customHeight="1">
      <c r="A2" s="88"/>
      <c r="B2" s="89" t="s">
        <v>457</v>
      </c>
      <c r="C2" s="92">
        <f>+SUM(C3:C32)</f>
        <v>642589927</v>
      </c>
      <c r="D2" s="90"/>
      <c r="E2" s="88"/>
    </row>
    <row r="3" spans="1:6" ht="30" customHeight="1">
      <c r="A3" s="11">
        <v>1</v>
      </c>
      <c r="B3" s="18" t="s">
        <v>433</v>
      </c>
      <c r="C3" s="31">
        <v>3260749</v>
      </c>
      <c r="D3" s="93" t="s">
        <v>434</v>
      </c>
      <c r="E3" s="30"/>
      <c r="F3" s="94" t="s">
        <v>435</v>
      </c>
    </row>
    <row r="4" spans="1:5" ht="30" customHeight="1">
      <c r="A4" s="11">
        <v>2</v>
      </c>
      <c r="B4" s="18" t="s">
        <v>198</v>
      </c>
      <c r="C4" s="31">
        <v>5013077</v>
      </c>
      <c r="D4" s="93" t="s">
        <v>436</v>
      </c>
      <c r="E4" s="30"/>
    </row>
    <row r="5" spans="1:7" ht="30" customHeight="1">
      <c r="A5" s="11">
        <v>3</v>
      </c>
      <c r="B5" s="95" t="s">
        <v>190</v>
      </c>
      <c r="C5" s="31">
        <v>3561923</v>
      </c>
      <c r="D5" s="93" t="s">
        <v>436</v>
      </c>
      <c r="E5" s="30"/>
      <c r="G5" s="96"/>
    </row>
    <row r="6" spans="1:7" ht="30" customHeight="1">
      <c r="A6" s="11">
        <v>4</v>
      </c>
      <c r="B6" s="95" t="s">
        <v>437</v>
      </c>
      <c r="C6" s="31">
        <v>5880000</v>
      </c>
      <c r="D6" s="93" t="s">
        <v>436</v>
      </c>
      <c r="E6" s="30"/>
      <c r="G6" s="96"/>
    </row>
    <row r="7" spans="1:7" ht="30" customHeight="1">
      <c r="A7" s="11">
        <v>5</v>
      </c>
      <c r="B7" s="95" t="s">
        <v>44</v>
      </c>
      <c r="C7" s="31">
        <v>2000000</v>
      </c>
      <c r="D7" s="93" t="s">
        <v>438</v>
      </c>
      <c r="E7" s="30"/>
      <c r="G7" s="96"/>
    </row>
    <row r="8" spans="1:7" ht="30" customHeight="1">
      <c r="A8" s="11">
        <v>6</v>
      </c>
      <c r="B8" s="95" t="s">
        <v>154</v>
      </c>
      <c r="C8" s="31">
        <v>64436454</v>
      </c>
      <c r="D8" s="93" t="s">
        <v>439</v>
      </c>
      <c r="E8" s="30"/>
      <c r="G8" s="96"/>
    </row>
    <row r="9" spans="1:7" ht="30" customHeight="1">
      <c r="A9" s="11">
        <v>7</v>
      </c>
      <c r="B9" s="95" t="s">
        <v>400</v>
      </c>
      <c r="C9" s="31">
        <v>28330021</v>
      </c>
      <c r="D9" s="93" t="s">
        <v>439</v>
      </c>
      <c r="E9" s="30"/>
      <c r="G9" s="96"/>
    </row>
    <row r="10" spans="1:7" ht="30" customHeight="1">
      <c r="A10" s="11">
        <v>8</v>
      </c>
      <c r="B10" s="95" t="s">
        <v>440</v>
      </c>
      <c r="C10" s="31">
        <v>2980000</v>
      </c>
      <c r="D10" s="93" t="s">
        <v>439</v>
      </c>
      <c r="E10" s="30"/>
      <c r="G10" s="96"/>
    </row>
    <row r="11" spans="1:7" ht="30" customHeight="1">
      <c r="A11" s="11">
        <v>9</v>
      </c>
      <c r="B11" s="95" t="s">
        <v>441</v>
      </c>
      <c r="C11" s="31">
        <v>5734500</v>
      </c>
      <c r="D11" s="93" t="s">
        <v>439</v>
      </c>
      <c r="E11" s="30"/>
      <c r="G11" s="96"/>
    </row>
    <row r="12" spans="1:7" ht="33">
      <c r="A12" s="11">
        <v>10</v>
      </c>
      <c r="B12" s="120" t="s">
        <v>188</v>
      </c>
      <c r="C12" s="121">
        <v>6021923</v>
      </c>
      <c r="D12" s="93" t="s">
        <v>458</v>
      </c>
      <c r="E12" s="30"/>
      <c r="G12" s="96"/>
    </row>
    <row r="13" spans="1:7" ht="24.75" customHeight="1">
      <c r="A13" s="11">
        <v>11</v>
      </c>
      <c r="B13" s="122" t="s">
        <v>213</v>
      </c>
      <c r="C13" s="121">
        <v>76902872</v>
      </c>
      <c r="D13" s="93" t="s">
        <v>458</v>
      </c>
      <c r="E13" s="30"/>
      <c r="G13" s="96"/>
    </row>
    <row r="14" spans="1:7" ht="24.75" customHeight="1">
      <c r="A14" s="11">
        <v>12</v>
      </c>
      <c r="B14" s="120" t="s">
        <v>222</v>
      </c>
      <c r="C14" s="121">
        <v>1213466</v>
      </c>
      <c r="D14" s="93" t="s">
        <v>459</v>
      </c>
      <c r="E14" s="30"/>
      <c r="G14" s="96"/>
    </row>
    <row r="15" spans="1:7" ht="24.75" customHeight="1">
      <c r="A15" s="11">
        <v>13</v>
      </c>
      <c r="B15" s="120" t="s">
        <v>144</v>
      </c>
      <c r="C15" s="121">
        <v>11662027</v>
      </c>
      <c r="D15" s="93" t="s">
        <v>459</v>
      </c>
      <c r="E15" s="30"/>
      <c r="G15" s="96"/>
    </row>
    <row r="16" spans="1:7" ht="24.75" customHeight="1">
      <c r="A16" s="11">
        <v>14</v>
      </c>
      <c r="B16" s="120" t="s">
        <v>164</v>
      </c>
      <c r="C16" s="121">
        <v>4323419</v>
      </c>
      <c r="D16" s="93" t="s">
        <v>459</v>
      </c>
      <c r="E16" s="30"/>
      <c r="G16" s="96"/>
    </row>
    <row r="17" spans="1:7" ht="24.75" customHeight="1">
      <c r="A17" s="11">
        <v>15</v>
      </c>
      <c r="B17" s="122" t="s">
        <v>143</v>
      </c>
      <c r="C17" s="121">
        <v>1196277</v>
      </c>
      <c r="D17" s="93" t="s">
        <v>460</v>
      </c>
      <c r="E17" s="30"/>
      <c r="G17" s="96"/>
    </row>
    <row r="18" spans="1:7" ht="24.75" customHeight="1">
      <c r="A18" s="11">
        <v>16</v>
      </c>
      <c r="B18" s="122" t="s">
        <v>30</v>
      </c>
      <c r="C18" s="123">
        <v>81447825</v>
      </c>
      <c r="D18" s="124" t="s">
        <v>460</v>
      </c>
      <c r="E18" s="30"/>
      <c r="G18" s="96"/>
    </row>
    <row r="19" spans="1:7" ht="24.75" customHeight="1">
      <c r="A19" s="11">
        <v>17</v>
      </c>
      <c r="B19" s="122" t="s">
        <v>170</v>
      </c>
      <c r="C19" s="121">
        <v>122499231</v>
      </c>
      <c r="D19" s="93" t="s">
        <v>460</v>
      </c>
      <c r="E19" s="30"/>
      <c r="G19" s="96"/>
    </row>
    <row r="20" spans="1:7" ht="24.75" customHeight="1">
      <c r="A20" s="11">
        <v>18</v>
      </c>
      <c r="B20" s="120" t="s">
        <v>42</v>
      </c>
      <c r="C20" s="121">
        <v>2420000</v>
      </c>
      <c r="D20" s="93" t="s">
        <v>461</v>
      </c>
      <c r="E20" s="30"/>
      <c r="G20" s="96"/>
    </row>
    <row r="21" spans="1:7" ht="24.75" customHeight="1">
      <c r="A21" s="11">
        <v>19</v>
      </c>
      <c r="B21" s="122" t="s">
        <v>15</v>
      </c>
      <c r="C21" s="121">
        <v>7940000</v>
      </c>
      <c r="D21" s="93" t="s">
        <v>461</v>
      </c>
      <c r="E21" s="30"/>
      <c r="G21" s="96"/>
    </row>
    <row r="22" spans="1:7" ht="24.75" customHeight="1">
      <c r="A22" s="11">
        <v>20</v>
      </c>
      <c r="B22" s="120" t="s">
        <v>132</v>
      </c>
      <c r="C22" s="121">
        <v>50695000</v>
      </c>
      <c r="D22" s="93" t="s">
        <v>461</v>
      </c>
      <c r="E22" s="30"/>
      <c r="G22" s="96"/>
    </row>
    <row r="23" spans="1:7" ht="24.75" customHeight="1">
      <c r="A23" s="11">
        <v>21</v>
      </c>
      <c r="B23" s="122" t="s">
        <v>225</v>
      </c>
      <c r="C23" s="121">
        <v>5775740</v>
      </c>
      <c r="D23" s="93" t="s">
        <v>461</v>
      </c>
      <c r="E23" s="30"/>
      <c r="G23" s="96"/>
    </row>
    <row r="24" spans="1:5" ht="24.75" customHeight="1">
      <c r="A24" s="11">
        <v>22</v>
      </c>
      <c r="B24" s="125" t="s">
        <v>228</v>
      </c>
      <c r="C24" s="121">
        <v>6734641</v>
      </c>
      <c r="D24" s="93" t="s">
        <v>462</v>
      </c>
      <c r="E24" s="127"/>
    </row>
    <row r="25" spans="1:5" ht="33">
      <c r="A25" s="11">
        <v>23</v>
      </c>
      <c r="B25" s="126" t="s">
        <v>463</v>
      </c>
      <c r="C25" s="121">
        <v>45117666</v>
      </c>
      <c r="D25" s="93" t="s">
        <v>462</v>
      </c>
      <c r="E25" s="127"/>
    </row>
    <row r="26" spans="1:5" ht="24.75" customHeight="1">
      <c r="A26" s="11">
        <v>24</v>
      </c>
      <c r="B26" s="126" t="s">
        <v>464</v>
      </c>
      <c r="C26" s="121">
        <v>30071063</v>
      </c>
      <c r="D26" s="93" t="s">
        <v>462</v>
      </c>
      <c r="E26" s="127"/>
    </row>
    <row r="27" spans="1:5" ht="24.75" customHeight="1">
      <c r="A27" s="11">
        <v>25</v>
      </c>
      <c r="B27" s="125" t="s">
        <v>36</v>
      </c>
      <c r="C27" s="121">
        <v>3917000</v>
      </c>
      <c r="D27" s="93" t="s">
        <v>465</v>
      </c>
      <c r="E27" s="127"/>
    </row>
    <row r="28" spans="1:5" ht="24.75" customHeight="1">
      <c r="A28" s="11">
        <v>26</v>
      </c>
      <c r="B28" s="125" t="s">
        <v>466</v>
      </c>
      <c r="C28" s="121">
        <v>2425000</v>
      </c>
      <c r="D28" s="93" t="s">
        <v>465</v>
      </c>
      <c r="E28" s="127"/>
    </row>
    <row r="29" spans="1:5" ht="24.75" customHeight="1">
      <c r="A29" s="11">
        <v>27</v>
      </c>
      <c r="B29" s="125" t="s">
        <v>12</v>
      </c>
      <c r="C29" s="121">
        <v>45405559</v>
      </c>
      <c r="D29" s="93" t="s">
        <v>467</v>
      </c>
      <c r="E29" s="127"/>
    </row>
    <row r="30" spans="1:5" ht="24.75" customHeight="1">
      <c r="A30" s="11">
        <v>28</v>
      </c>
      <c r="B30" s="125" t="s">
        <v>468</v>
      </c>
      <c r="C30" s="121">
        <v>2373000</v>
      </c>
      <c r="D30" s="93" t="s">
        <v>467</v>
      </c>
      <c r="E30" s="127"/>
    </row>
    <row r="31" spans="1:5" ht="24.75" customHeight="1">
      <c r="A31" s="11">
        <v>29</v>
      </c>
      <c r="B31" s="126" t="s">
        <v>469</v>
      </c>
      <c r="C31" s="121">
        <v>2851494</v>
      </c>
      <c r="D31" s="93" t="s">
        <v>467</v>
      </c>
      <c r="E31" s="127"/>
    </row>
    <row r="32" spans="1:5" ht="24.75" customHeight="1">
      <c r="A32" s="11">
        <v>30</v>
      </c>
      <c r="B32" s="125" t="s">
        <v>470</v>
      </c>
      <c r="C32" s="121">
        <v>10400000</v>
      </c>
      <c r="D32" s="93" t="s">
        <v>467</v>
      </c>
      <c r="E32" s="1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56" sqref="C56"/>
    </sheetView>
  </sheetViews>
  <sheetFormatPr defaultColWidth="9.140625" defaultRowHeight="21.75" customHeight="1"/>
  <cols>
    <col min="1" max="1" width="7.8515625" style="94" customWidth="1"/>
    <col min="2" max="2" width="68.8515625" style="97" customWidth="1"/>
    <col min="3" max="3" width="26.7109375" style="94" customWidth="1"/>
    <col min="4" max="4" width="24.00390625" style="98" customWidth="1"/>
    <col min="5" max="5" width="16.421875" style="94" customWidth="1"/>
    <col min="6" max="6" width="15.7109375" style="94" customWidth="1"/>
    <col min="7" max="7" width="29.57421875" style="94" customWidth="1"/>
    <col min="8" max="16384" width="9.140625" style="94" customWidth="1"/>
  </cols>
  <sheetData>
    <row r="1" spans="1:5" s="91" customFormat="1" ht="45" customHeight="1">
      <c r="A1" s="118" t="s">
        <v>0</v>
      </c>
      <c r="B1" s="89" t="s">
        <v>431</v>
      </c>
      <c r="C1" s="89" t="s">
        <v>432</v>
      </c>
      <c r="D1" s="90" t="s">
        <v>430</v>
      </c>
      <c r="E1" s="118" t="s">
        <v>4</v>
      </c>
    </row>
    <row r="2" spans="1:5" s="91" customFormat="1" ht="30.75" customHeight="1">
      <c r="A2" s="118"/>
      <c r="B2" s="89" t="s">
        <v>471</v>
      </c>
      <c r="C2" s="92">
        <f>+SUM(C3:C48)</f>
        <v>1820494151</v>
      </c>
      <c r="D2" s="90"/>
      <c r="E2" s="118"/>
    </row>
    <row r="3" spans="1:5" ht="30" customHeight="1">
      <c r="A3" s="11">
        <v>1</v>
      </c>
      <c r="B3" s="128" t="s">
        <v>165</v>
      </c>
      <c r="C3" s="121">
        <v>2506537</v>
      </c>
      <c r="D3" s="93" t="s">
        <v>472</v>
      </c>
      <c r="E3" s="30"/>
    </row>
    <row r="4" spans="1:5" ht="30" customHeight="1">
      <c r="A4" s="11">
        <v>2</v>
      </c>
      <c r="B4" s="122" t="s">
        <v>473</v>
      </c>
      <c r="C4" s="121">
        <v>14467000</v>
      </c>
      <c r="D4" s="93" t="s">
        <v>474</v>
      </c>
      <c r="E4" s="30"/>
    </row>
    <row r="5" spans="1:7" ht="30" customHeight="1">
      <c r="A5" s="11">
        <v>3</v>
      </c>
      <c r="B5" s="120" t="s">
        <v>475</v>
      </c>
      <c r="C5" s="121">
        <v>45790000</v>
      </c>
      <c r="D5" s="93" t="s">
        <v>476</v>
      </c>
      <c r="E5" s="30"/>
      <c r="G5" s="96"/>
    </row>
    <row r="6" spans="1:7" ht="30" customHeight="1">
      <c r="A6" s="11">
        <v>4</v>
      </c>
      <c r="B6" s="120" t="s">
        <v>39</v>
      </c>
      <c r="C6" s="121">
        <v>3172000</v>
      </c>
      <c r="D6" s="93" t="s">
        <v>477</v>
      </c>
      <c r="E6" s="30"/>
      <c r="G6" s="96"/>
    </row>
    <row r="7" spans="1:7" ht="30" customHeight="1">
      <c r="A7" s="11">
        <v>5</v>
      </c>
      <c r="B7" s="122" t="s">
        <v>14</v>
      </c>
      <c r="C7" s="121">
        <v>38650000</v>
      </c>
      <c r="D7" s="93" t="s">
        <v>478</v>
      </c>
      <c r="E7" s="30"/>
      <c r="G7" s="96"/>
    </row>
    <row r="8" spans="1:7" ht="30" customHeight="1">
      <c r="A8" s="11">
        <v>6</v>
      </c>
      <c r="B8" s="122" t="s">
        <v>479</v>
      </c>
      <c r="C8" s="121">
        <v>40309580</v>
      </c>
      <c r="D8" s="93" t="s">
        <v>477</v>
      </c>
      <c r="E8" s="30"/>
      <c r="G8" s="96"/>
    </row>
    <row r="9" spans="1:7" ht="30" customHeight="1">
      <c r="A9" s="11">
        <v>7</v>
      </c>
      <c r="B9" s="122" t="s">
        <v>480</v>
      </c>
      <c r="C9" s="121">
        <v>4414000</v>
      </c>
      <c r="D9" s="93" t="s">
        <v>481</v>
      </c>
      <c r="E9" s="30"/>
      <c r="G9" s="96"/>
    </row>
    <row r="10" spans="1:7" ht="30" customHeight="1">
      <c r="A10" s="11">
        <v>8</v>
      </c>
      <c r="B10" s="122" t="s">
        <v>482</v>
      </c>
      <c r="C10" s="129">
        <v>14140000</v>
      </c>
      <c r="D10" s="93" t="s">
        <v>481</v>
      </c>
      <c r="E10" s="30"/>
      <c r="G10" s="96"/>
    </row>
    <row r="11" spans="1:7" ht="30" customHeight="1">
      <c r="A11" s="11">
        <v>9</v>
      </c>
      <c r="B11" s="120" t="s">
        <v>483</v>
      </c>
      <c r="C11" s="121">
        <v>43270218</v>
      </c>
      <c r="D11" s="93" t="s">
        <v>481</v>
      </c>
      <c r="E11" s="30"/>
      <c r="G11" s="96"/>
    </row>
    <row r="12" spans="1:7" ht="16.5">
      <c r="A12" s="11">
        <v>10</v>
      </c>
      <c r="B12" s="122" t="s">
        <v>484</v>
      </c>
      <c r="C12" s="121">
        <v>5440000</v>
      </c>
      <c r="D12" s="93" t="s">
        <v>481</v>
      </c>
      <c r="E12" s="30"/>
      <c r="G12" s="96"/>
    </row>
    <row r="13" spans="1:7" ht="24.75" customHeight="1">
      <c r="A13" s="11">
        <v>11</v>
      </c>
      <c r="B13" s="120" t="s">
        <v>134</v>
      </c>
      <c r="C13" s="121">
        <v>3667441</v>
      </c>
      <c r="D13" s="93" t="s">
        <v>481</v>
      </c>
      <c r="E13" s="30"/>
      <c r="G13" s="96"/>
    </row>
    <row r="14" spans="1:7" ht="24.75" customHeight="1">
      <c r="A14" s="11">
        <v>12</v>
      </c>
      <c r="B14" s="120" t="s">
        <v>485</v>
      </c>
      <c r="C14" s="121">
        <v>30205000</v>
      </c>
      <c r="D14" s="93" t="s">
        <v>486</v>
      </c>
      <c r="E14" s="30"/>
      <c r="G14" s="96"/>
    </row>
    <row r="15" spans="1:7" ht="24.75" customHeight="1">
      <c r="A15" s="11">
        <v>13</v>
      </c>
      <c r="B15" s="120" t="s">
        <v>26</v>
      </c>
      <c r="C15" s="121">
        <v>14900000</v>
      </c>
      <c r="D15" s="93" t="s">
        <v>487</v>
      </c>
      <c r="E15" s="30"/>
      <c r="G15" s="96"/>
    </row>
    <row r="16" spans="1:7" ht="31.5">
      <c r="A16" s="11">
        <v>14</v>
      </c>
      <c r="B16" s="122" t="s">
        <v>488</v>
      </c>
      <c r="C16" s="121">
        <v>4605000</v>
      </c>
      <c r="D16" s="93" t="s">
        <v>487</v>
      </c>
      <c r="E16" s="30"/>
      <c r="G16" s="96"/>
    </row>
    <row r="17" spans="1:7" ht="24.75" customHeight="1">
      <c r="A17" s="11">
        <v>15</v>
      </c>
      <c r="B17" s="122" t="s">
        <v>193</v>
      </c>
      <c r="C17" s="123">
        <v>2480000</v>
      </c>
      <c r="D17" s="124" t="s">
        <v>487</v>
      </c>
      <c r="E17" s="30"/>
      <c r="G17" s="96"/>
    </row>
    <row r="18" spans="1:7" ht="24.75" customHeight="1">
      <c r="A18" s="11">
        <v>16</v>
      </c>
      <c r="B18" s="122" t="s">
        <v>49</v>
      </c>
      <c r="C18" s="121">
        <v>20197221</v>
      </c>
      <c r="D18" s="93" t="s">
        <v>489</v>
      </c>
      <c r="E18" s="30"/>
      <c r="G18" s="96"/>
    </row>
    <row r="19" spans="1:7" ht="24.75" customHeight="1">
      <c r="A19" s="11">
        <v>17</v>
      </c>
      <c r="B19" s="120" t="s">
        <v>93</v>
      </c>
      <c r="C19" s="121">
        <v>1480000</v>
      </c>
      <c r="D19" s="93" t="s">
        <v>490</v>
      </c>
      <c r="E19" s="30"/>
      <c r="G19" s="96"/>
    </row>
    <row r="20" spans="1:7" ht="24.75" customHeight="1">
      <c r="A20" s="11">
        <v>18</v>
      </c>
      <c r="B20" s="122" t="s">
        <v>491</v>
      </c>
      <c r="C20" s="121">
        <v>16964475</v>
      </c>
      <c r="D20" s="93" t="s">
        <v>490</v>
      </c>
      <c r="E20" s="30"/>
      <c r="G20" s="96"/>
    </row>
    <row r="21" spans="1:7" ht="24.75" customHeight="1">
      <c r="A21" s="11">
        <v>19</v>
      </c>
      <c r="B21" s="120" t="s">
        <v>87</v>
      </c>
      <c r="C21" s="121">
        <v>4760000</v>
      </c>
      <c r="D21" s="93" t="s">
        <v>490</v>
      </c>
      <c r="E21" s="30"/>
      <c r="G21" s="96"/>
    </row>
    <row r="22" spans="1:7" ht="24.75" customHeight="1">
      <c r="A22" s="11">
        <v>20</v>
      </c>
      <c r="B22" s="122" t="s">
        <v>492</v>
      </c>
      <c r="C22" s="121">
        <v>27857132</v>
      </c>
      <c r="D22" s="93" t="s">
        <v>490</v>
      </c>
      <c r="E22" s="30"/>
      <c r="G22" s="96"/>
    </row>
    <row r="23" spans="1:7" ht="24.75" customHeight="1">
      <c r="A23" s="11">
        <v>21</v>
      </c>
      <c r="B23" s="125" t="s">
        <v>35</v>
      </c>
      <c r="C23" s="121">
        <v>4260000</v>
      </c>
      <c r="D23" s="93" t="s">
        <v>493</v>
      </c>
      <c r="E23" s="30"/>
      <c r="G23" s="96"/>
    </row>
    <row r="24" spans="1:5" ht="24.75" customHeight="1">
      <c r="A24" s="11">
        <v>22</v>
      </c>
      <c r="B24" s="126" t="s">
        <v>13</v>
      </c>
      <c r="C24" s="121">
        <v>6945000</v>
      </c>
      <c r="D24" s="93" t="s">
        <v>493</v>
      </c>
      <c r="E24" s="127"/>
    </row>
    <row r="25" spans="1:5" ht="24.75" customHeight="1">
      <c r="A25" s="11">
        <v>23</v>
      </c>
      <c r="B25" s="126" t="s">
        <v>494</v>
      </c>
      <c r="C25" s="121">
        <v>18344000</v>
      </c>
      <c r="D25" s="93" t="s">
        <v>495</v>
      </c>
      <c r="E25" s="127"/>
    </row>
    <row r="26" spans="1:5" ht="24.75" customHeight="1">
      <c r="A26" s="11">
        <v>24</v>
      </c>
      <c r="B26" s="126" t="s">
        <v>138</v>
      </c>
      <c r="C26" s="121">
        <v>3285000</v>
      </c>
      <c r="D26" s="93" t="s">
        <v>496</v>
      </c>
      <c r="E26" s="127"/>
    </row>
    <row r="27" spans="1:5" ht="24.75" customHeight="1">
      <c r="A27" s="11">
        <v>25</v>
      </c>
      <c r="B27" s="126" t="s">
        <v>497</v>
      </c>
      <c r="C27" s="121">
        <v>7846923</v>
      </c>
      <c r="D27" s="93" t="s">
        <v>496</v>
      </c>
      <c r="E27" s="127"/>
    </row>
    <row r="28" spans="1:5" ht="24.75" customHeight="1">
      <c r="A28" s="11">
        <v>26</v>
      </c>
      <c r="B28" s="126" t="s">
        <v>498</v>
      </c>
      <c r="C28" s="121">
        <v>40313000</v>
      </c>
      <c r="D28" s="93" t="s">
        <v>496</v>
      </c>
      <c r="E28" s="127"/>
    </row>
    <row r="29" spans="1:5" ht="24.75" customHeight="1">
      <c r="A29" s="11">
        <v>27</v>
      </c>
      <c r="B29" s="126" t="s">
        <v>499</v>
      </c>
      <c r="C29" s="121">
        <v>1143000</v>
      </c>
      <c r="D29" s="93" t="s">
        <v>500</v>
      </c>
      <c r="E29" s="127"/>
    </row>
    <row r="30" spans="1:5" ht="24.75" customHeight="1">
      <c r="A30" s="11">
        <v>28</v>
      </c>
      <c r="B30" s="126" t="s">
        <v>501</v>
      </c>
      <c r="C30" s="121">
        <v>46475422</v>
      </c>
      <c r="D30" s="93" t="s">
        <v>500</v>
      </c>
      <c r="E30" s="127"/>
    </row>
    <row r="31" spans="1:5" ht="24.75" customHeight="1">
      <c r="A31" s="11">
        <v>29</v>
      </c>
      <c r="B31" s="126" t="s">
        <v>174</v>
      </c>
      <c r="C31" s="121">
        <v>56972345</v>
      </c>
      <c r="D31" s="93" t="s">
        <v>500</v>
      </c>
      <c r="E31" s="127"/>
    </row>
    <row r="32" spans="1:5" ht="24.75" customHeight="1">
      <c r="A32" s="11">
        <v>30</v>
      </c>
      <c r="B32" s="126" t="s">
        <v>502</v>
      </c>
      <c r="C32" s="121">
        <v>13500000</v>
      </c>
      <c r="D32" s="93" t="s">
        <v>503</v>
      </c>
      <c r="E32" s="127"/>
    </row>
    <row r="33" spans="1:5" ht="24.75" customHeight="1">
      <c r="A33" s="11">
        <v>31</v>
      </c>
      <c r="B33" s="126" t="s">
        <v>8</v>
      </c>
      <c r="C33" s="121">
        <v>7725000</v>
      </c>
      <c r="D33" s="93" t="s">
        <v>503</v>
      </c>
      <c r="E33" s="127"/>
    </row>
    <row r="34" spans="1:5" ht="24.75" customHeight="1">
      <c r="A34" s="11">
        <v>32</v>
      </c>
      <c r="B34" s="126" t="s">
        <v>156</v>
      </c>
      <c r="C34" s="121">
        <v>136300000</v>
      </c>
      <c r="D34" s="93" t="s">
        <v>503</v>
      </c>
      <c r="E34" s="127"/>
    </row>
    <row r="35" spans="1:5" ht="24.75" customHeight="1">
      <c r="A35" s="11">
        <v>33</v>
      </c>
      <c r="B35" s="126" t="s">
        <v>504</v>
      </c>
      <c r="C35" s="121">
        <v>142446349</v>
      </c>
      <c r="D35" s="93" t="s">
        <v>503</v>
      </c>
      <c r="E35" s="127"/>
    </row>
    <row r="36" spans="1:5" ht="24.75" customHeight="1">
      <c r="A36" s="11">
        <v>34</v>
      </c>
      <c r="B36" s="126" t="s">
        <v>505</v>
      </c>
      <c r="C36" s="121">
        <v>50375289</v>
      </c>
      <c r="D36" s="93" t="s">
        <v>506</v>
      </c>
      <c r="E36" s="127"/>
    </row>
    <row r="37" spans="1:5" ht="24.75" customHeight="1">
      <c r="A37" s="11">
        <v>35</v>
      </c>
      <c r="B37" s="126" t="s">
        <v>514</v>
      </c>
      <c r="C37" s="121">
        <v>102902308</v>
      </c>
      <c r="D37" s="93" t="s">
        <v>506</v>
      </c>
      <c r="E37" s="127"/>
    </row>
    <row r="38" spans="1:5" ht="24.75" customHeight="1">
      <c r="A38" s="11">
        <v>36</v>
      </c>
      <c r="B38" s="126" t="s">
        <v>507</v>
      </c>
      <c r="C38" s="121">
        <v>29955000</v>
      </c>
      <c r="D38" s="93" t="s">
        <v>508</v>
      </c>
      <c r="E38" s="127"/>
    </row>
    <row r="39" spans="1:5" ht="24.75" customHeight="1">
      <c r="A39" s="11">
        <v>37</v>
      </c>
      <c r="B39" s="126" t="s">
        <v>20</v>
      </c>
      <c r="C39" s="121">
        <v>7975000</v>
      </c>
      <c r="D39" s="93" t="s">
        <v>509</v>
      </c>
      <c r="E39" s="127"/>
    </row>
    <row r="40" spans="1:5" ht="24.75" customHeight="1">
      <c r="A40" s="11">
        <v>38</v>
      </c>
      <c r="B40" s="126" t="s">
        <v>24</v>
      </c>
      <c r="C40" s="121">
        <v>449466966</v>
      </c>
      <c r="D40" s="93" t="s">
        <v>510</v>
      </c>
      <c r="E40" s="127"/>
    </row>
    <row r="41" spans="1:5" ht="24.75" customHeight="1">
      <c r="A41" s="11">
        <v>39</v>
      </c>
      <c r="B41" s="126" t="s">
        <v>511</v>
      </c>
      <c r="C41" s="121">
        <v>923461</v>
      </c>
      <c r="D41" s="93" t="s">
        <v>508</v>
      </c>
      <c r="E41" s="127"/>
    </row>
    <row r="42" spans="1:5" ht="24.75" customHeight="1">
      <c r="A42" s="11">
        <v>40</v>
      </c>
      <c r="B42" s="126" t="s">
        <v>512</v>
      </c>
      <c r="C42" s="121">
        <v>113103000</v>
      </c>
      <c r="D42" s="93" t="s">
        <v>508</v>
      </c>
      <c r="E42" s="127"/>
    </row>
    <row r="43" spans="1:5" ht="24.75" customHeight="1">
      <c r="A43" s="11">
        <v>41</v>
      </c>
      <c r="B43" s="126" t="s">
        <v>227</v>
      </c>
      <c r="C43" s="121">
        <v>111116000</v>
      </c>
      <c r="D43" s="93" t="s">
        <v>510</v>
      </c>
      <c r="E43" s="127"/>
    </row>
    <row r="44" spans="1:5" ht="24.75" customHeight="1">
      <c r="A44" s="11">
        <v>42</v>
      </c>
      <c r="B44" s="126" t="s">
        <v>182</v>
      </c>
      <c r="C44" s="121">
        <v>85603057</v>
      </c>
      <c r="D44" s="93" t="s">
        <v>513</v>
      </c>
      <c r="E44" s="127"/>
    </row>
    <row r="45" spans="1:5" ht="24.75" customHeight="1">
      <c r="A45" s="11">
        <v>43</v>
      </c>
      <c r="B45" s="126" t="s">
        <v>230</v>
      </c>
      <c r="C45" s="121">
        <v>26210673</v>
      </c>
      <c r="D45" s="93" t="s">
        <v>513</v>
      </c>
      <c r="E45" s="127"/>
    </row>
    <row r="46" spans="1:5" ht="24.75" customHeight="1">
      <c r="A46" s="11">
        <v>44</v>
      </c>
      <c r="B46" s="126" t="s">
        <v>234</v>
      </c>
      <c r="C46" s="121">
        <v>2083077</v>
      </c>
      <c r="D46" s="93" t="s">
        <v>513</v>
      </c>
      <c r="E46" s="127"/>
    </row>
    <row r="47" spans="1:5" ht="24.75" customHeight="1">
      <c r="A47" s="11">
        <v>45</v>
      </c>
      <c r="B47" s="125" t="s">
        <v>33</v>
      </c>
      <c r="C47" s="121">
        <v>5680000</v>
      </c>
      <c r="D47" s="93" t="s">
        <v>513</v>
      </c>
      <c r="E47" s="127"/>
    </row>
    <row r="48" spans="1:5" ht="24.75" customHeight="1">
      <c r="A48" s="11">
        <v>46</v>
      </c>
      <c r="B48" s="125" t="s">
        <v>223</v>
      </c>
      <c r="C48" s="121">
        <v>10268677</v>
      </c>
      <c r="D48" s="93" t="s">
        <v>513</v>
      </c>
      <c r="E48" s="1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" sqref="C2"/>
    </sheetView>
  </sheetViews>
  <sheetFormatPr defaultColWidth="9.140625" defaultRowHeight="21.75" customHeight="1"/>
  <cols>
    <col min="1" max="1" width="7.8515625" style="94" customWidth="1"/>
    <col min="2" max="2" width="68.8515625" style="97" customWidth="1"/>
    <col min="3" max="3" width="26.7109375" style="94" customWidth="1"/>
    <col min="4" max="4" width="24.00390625" style="98" customWidth="1"/>
    <col min="5" max="5" width="16.421875" style="94" customWidth="1"/>
    <col min="6" max="6" width="15.7109375" style="94" customWidth="1"/>
    <col min="7" max="7" width="29.57421875" style="94" customWidth="1"/>
    <col min="8" max="16384" width="9.140625" style="94" customWidth="1"/>
  </cols>
  <sheetData>
    <row r="1" spans="1:5" s="91" customFormat="1" ht="45" customHeight="1">
      <c r="A1" s="119" t="s">
        <v>0</v>
      </c>
      <c r="B1" s="89" t="s">
        <v>431</v>
      </c>
      <c r="C1" s="89" t="s">
        <v>432</v>
      </c>
      <c r="D1" s="90" t="s">
        <v>430</v>
      </c>
      <c r="E1" s="119" t="s">
        <v>4</v>
      </c>
    </row>
    <row r="2" spans="1:5" s="91" customFormat="1" ht="30.75" customHeight="1">
      <c r="A2" s="119"/>
      <c r="B2" s="89" t="s">
        <v>515</v>
      </c>
      <c r="C2" s="92">
        <f>+SUM(C3:C48)</f>
        <v>786620822</v>
      </c>
      <c r="D2" s="90"/>
      <c r="E2" s="119"/>
    </row>
    <row r="3" spans="1:5" ht="24.75" customHeight="1">
      <c r="A3" s="11">
        <v>1</v>
      </c>
      <c r="B3" s="128" t="s">
        <v>324</v>
      </c>
      <c r="C3" s="121">
        <v>4617308</v>
      </c>
      <c r="D3" s="93" t="s">
        <v>516</v>
      </c>
      <c r="E3" s="30"/>
    </row>
    <row r="4" spans="1:5" ht="24.75" customHeight="1">
      <c r="A4" s="11">
        <v>2</v>
      </c>
      <c r="B4" s="122" t="s">
        <v>187</v>
      </c>
      <c r="C4" s="121">
        <v>50000000</v>
      </c>
      <c r="D4" s="93" t="s">
        <v>517</v>
      </c>
      <c r="E4" s="30"/>
    </row>
    <row r="5" spans="1:7" ht="24.75" customHeight="1">
      <c r="A5" s="11">
        <v>3</v>
      </c>
      <c r="B5" s="120" t="s">
        <v>22</v>
      </c>
      <c r="C5" s="121">
        <v>2499000</v>
      </c>
      <c r="D5" s="93" t="s">
        <v>518</v>
      </c>
      <c r="E5" s="30"/>
      <c r="G5" s="96"/>
    </row>
    <row r="6" spans="1:7" ht="24.75" customHeight="1">
      <c r="A6" s="11">
        <v>4</v>
      </c>
      <c r="B6" s="120" t="s">
        <v>229</v>
      </c>
      <c r="C6" s="121">
        <v>7431648</v>
      </c>
      <c r="D6" s="93" t="s">
        <v>519</v>
      </c>
      <c r="E6" s="30"/>
      <c r="G6" s="96"/>
    </row>
    <row r="7" spans="1:7" ht="24.75" customHeight="1">
      <c r="A7" s="11">
        <v>5</v>
      </c>
      <c r="B7" s="122" t="s">
        <v>23</v>
      </c>
      <c r="C7" s="121">
        <v>4567000</v>
      </c>
      <c r="D7" s="93" t="s">
        <v>520</v>
      </c>
      <c r="E7" s="30"/>
      <c r="G7" s="96"/>
    </row>
    <row r="8" spans="1:7" ht="24.75" customHeight="1">
      <c r="A8" s="11">
        <v>6</v>
      </c>
      <c r="B8" s="122" t="s">
        <v>217</v>
      </c>
      <c r="C8" s="121">
        <v>16199945</v>
      </c>
      <c r="D8" s="93" t="s">
        <v>520</v>
      </c>
      <c r="E8" s="30"/>
      <c r="G8" s="96"/>
    </row>
    <row r="9" spans="1:7" ht="24.75" customHeight="1">
      <c r="A9" s="11">
        <v>7</v>
      </c>
      <c r="B9" s="122" t="s">
        <v>521</v>
      </c>
      <c r="C9" s="121">
        <v>4860000</v>
      </c>
      <c r="D9" s="93" t="s">
        <v>520</v>
      </c>
      <c r="E9" s="30"/>
      <c r="G9" s="96"/>
    </row>
    <row r="10" spans="1:7" ht="24.75" customHeight="1">
      <c r="A10" s="11">
        <v>8</v>
      </c>
      <c r="B10" s="122" t="s">
        <v>204</v>
      </c>
      <c r="C10" s="129">
        <v>9579154</v>
      </c>
      <c r="D10" s="93" t="s">
        <v>522</v>
      </c>
      <c r="E10" s="30"/>
      <c r="G10" s="96"/>
    </row>
    <row r="11" spans="1:7" ht="24.75" customHeight="1">
      <c r="A11" s="11">
        <v>9</v>
      </c>
      <c r="B11" s="120" t="s">
        <v>221</v>
      </c>
      <c r="C11" s="121">
        <v>8078742</v>
      </c>
      <c r="D11" s="93" t="s">
        <v>523</v>
      </c>
      <c r="E11" s="30"/>
      <c r="G11" s="96"/>
    </row>
    <row r="12" spans="1:7" ht="24.75" customHeight="1">
      <c r="A12" s="11">
        <v>10</v>
      </c>
      <c r="B12" s="122" t="s">
        <v>158</v>
      </c>
      <c r="C12" s="121">
        <v>29845000</v>
      </c>
      <c r="D12" s="93" t="s">
        <v>523</v>
      </c>
      <c r="E12" s="30"/>
      <c r="G12" s="96"/>
    </row>
    <row r="13" spans="1:7" ht="24.75" customHeight="1">
      <c r="A13" s="11">
        <v>11</v>
      </c>
      <c r="B13" s="120" t="s">
        <v>524</v>
      </c>
      <c r="C13" s="121">
        <v>8960000</v>
      </c>
      <c r="D13" s="93" t="s">
        <v>525</v>
      </c>
      <c r="E13" s="30"/>
      <c r="G13" s="96"/>
    </row>
    <row r="14" spans="1:7" ht="24.75" customHeight="1">
      <c r="A14" s="11">
        <v>12</v>
      </c>
      <c r="B14" s="120" t="s">
        <v>526</v>
      </c>
      <c r="C14" s="121">
        <v>27102745</v>
      </c>
      <c r="D14" s="93" t="s">
        <v>527</v>
      </c>
      <c r="E14" s="30"/>
      <c r="G14" s="96"/>
    </row>
    <row r="15" spans="1:7" ht="33">
      <c r="A15" s="11">
        <v>13</v>
      </c>
      <c r="B15" s="120" t="s">
        <v>196</v>
      </c>
      <c r="C15" s="121">
        <v>24010000</v>
      </c>
      <c r="D15" s="93" t="s">
        <v>528</v>
      </c>
      <c r="E15" s="30"/>
      <c r="G15" s="96"/>
    </row>
    <row r="16" spans="1:7" ht="24.75" customHeight="1">
      <c r="A16" s="11">
        <v>14</v>
      </c>
      <c r="B16" s="122" t="s">
        <v>19</v>
      </c>
      <c r="C16" s="121">
        <v>6210000</v>
      </c>
      <c r="D16" s="93" t="s">
        <v>529</v>
      </c>
      <c r="E16" s="30"/>
      <c r="G16" s="96"/>
    </row>
    <row r="17" spans="1:7" ht="24.75" customHeight="1">
      <c r="A17" s="11">
        <v>15</v>
      </c>
      <c r="B17" s="122" t="s">
        <v>530</v>
      </c>
      <c r="C17" s="123">
        <v>9770000</v>
      </c>
      <c r="D17" s="124" t="s">
        <v>529</v>
      </c>
      <c r="E17" s="30"/>
      <c r="G17" s="96"/>
    </row>
    <row r="18" spans="1:7" ht="24.75" customHeight="1">
      <c r="A18" s="11">
        <v>16</v>
      </c>
      <c r="B18" s="122" t="s">
        <v>197</v>
      </c>
      <c r="C18" s="121">
        <v>46801839</v>
      </c>
      <c r="D18" s="93" t="s">
        <v>531</v>
      </c>
      <c r="E18" s="30"/>
      <c r="G18" s="96"/>
    </row>
    <row r="19" spans="1:7" ht="24.75" customHeight="1">
      <c r="A19" s="11">
        <v>17</v>
      </c>
      <c r="B19" s="120" t="s">
        <v>184</v>
      </c>
      <c r="C19" s="121">
        <v>45287974</v>
      </c>
      <c r="D19" s="93" t="s">
        <v>532</v>
      </c>
      <c r="E19" s="30"/>
      <c r="G19" s="96"/>
    </row>
    <row r="20" spans="1:7" ht="24.75" customHeight="1">
      <c r="A20" s="11">
        <v>18</v>
      </c>
      <c r="B20" s="122" t="s">
        <v>533</v>
      </c>
      <c r="C20" s="121">
        <v>23434364</v>
      </c>
      <c r="D20" s="93" t="s">
        <v>534</v>
      </c>
      <c r="E20" s="30"/>
      <c r="G20" s="96"/>
    </row>
    <row r="21" spans="1:7" ht="24.75" customHeight="1">
      <c r="A21" s="11">
        <v>19</v>
      </c>
      <c r="B21" s="120" t="s">
        <v>11</v>
      </c>
      <c r="C21" s="121">
        <v>11700000</v>
      </c>
      <c r="D21" s="93" t="s">
        <v>535</v>
      </c>
      <c r="E21" s="30"/>
      <c r="G21" s="96"/>
    </row>
    <row r="22" spans="1:7" ht="24.75" customHeight="1">
      <c r="A22" s="11">
        <v>20</v>
      </c>
      <c r="B22" s="122" t="s">
        <v>32</v>
      </c>
      <c r="C22" s="121">
        <v>6696000</v>
      </c>
      <c r="D22" s="93" t="s">
        <v>535</v>
      </c>
      <c r="E22" s="30"/>
      <c r="G22" s="96"/>
    </row>
    <row r="23" spans="1:7" ht="24.75" customHeight="1">
      <c r="A23" s="11">
        <v>21</v>
      </c>
      <c r="B23" s="125" t="s">
        <v>31</v>
      </c>
      <c r="C23" s="121">
        <v>9794000</v>
      </c>
      <c r="D23" s="93" t="s">
        <v>536</v>
      </c>
      <c r="E23" s="30"/>
      <c r="G23" s="96"/>
    </row>
    <row r="24" spans="1:5" ht="24.75" customHeight="1">
      <c r="A24" s="11">
        <v>22</v>
      </c>
      <c r="B24" s="126" t="s">
        <v>160</v>
      </c>
      <c r="C24" s="121">
        <v>97917757</v>
      </c>
      <c r="D24" s="93" t="s">
        <v>537</v>
      </c>
      <c r="E24" s="127"/>
    </row>
    <row r="25" spans="1:5" ht="24.75" customHeight="1">
      <c r="A25" s="11">
        <v>23</v>
      </c>
      <c r="B25" s="126" t="s">
        <v>233</v>
      </c>
      <c r="C25" s="121">
        <v>15193462</v>
      </c>
      <c r="D25" s="93" t="s">
        <v>537</v>
      </c>
      <c r="E25" s="127"/>
    </row>
    <row r="26" spans="1:5" ht="24.75" customHeight="1">
      <c r="A26" s="11">
        <v>24</v>
      </c>
      <c r="B26" s="126" t="s">
        <v>40</v>
      </c>
      <c r="C26" s="121">
        <v>3150000</v>
      </c>
      <c r="D26" s="93" t="s">
        <v>538</v>
      </c>
      <c r="E26" s="127"/>
    </row>
    <row r="27" spans="1:5" ht="24.75" customHeight="1">
      <c r="A27" s="11">
        <v>25</v>
      </c>
      <c r="B27" s="126" t="s">
        <v>9</v>
      </c>
      <c r="C27" s="121">
        <v>15000000</v>
      </c>
      <c r="D27" s="93" t="s">
        <v>538</v>
      </c>
      <c r="E27" s="127"/>
    </row>
    <row r="28" spans="1:5" ht="24.75" customHeight="1">
      <c r="A28" s="11">
        <v>26</v>
      </c>
      <c r="B28" s="126" t="s">
        <v>544</v>
      </c>
      <c r="C28" s="121">
        <v>61983422</v>
      </c>
      <c r="D28" s="93" t="s">
        <v>538</v>
      </c>
      <c r="E28" s="127"/>
    </row>
    <row r="29" spans="1:5" ht="33">
      <c r="A29" s="11">
        <v>27</v>
      </c>
      <c r="B29" s="126" t="s">
        <v>189</v>
      </c>
      <c r="C29" s="121">
        <v>3166154</v>
      </c>
      <c r="D29" s="93" t="s">
        <v>538</v>
      </c>
      <c r="E29" s="127"/>
    </row>
    <row r="30" spans="1:5" ht="24.75" customHeight="1">
      <c r="A30" s="11">
        <v>28</v>
      </c>
      <c r="B30" s="126" t="s">
        <v>540</v>
      </c>
      <c r="C30" s="121">
        <v>22061167</v>
      </c>
      <c r="D30" s="93" t="s">
        <v>541</v>
      </c>
      <c r="E30" s="127"/>
    </row>
    <row r="31" spans="1:5" ht="24.75" customHeight="1">
      <c r="A31" s="11">
        <v>29</v>
      </c>
      <c r="B31" s="126" t="s">
        <v>214</v>
      </c>
      <c r="C31" s="121">
        <v>38500893</v>
      </c>
      <c r="D31" s="93" t="s">
        <v>541</v>
      </c>
      <c r="E31" s="127"/>
    </row>
    <row r="32" spans="1:5" ht="24.75" customHeight="1">
      <c r="A32" s="11">
        <v>30</v>
      </c>
      <c r="B32" s="126" t="s">
        <v>542</v>
      </c>
      <c r="C32" s="121">
        <v>19086973</v>
      </c>
      <c r="D32" s="93" t="s">
        <v>541</v>
      </c>
      <c r="E32" s="127"/>
    </row>
    <row r="33" spans="1:5" ht="24.75" customHeight="1">
      <c r="A33" s="11">
        <v>31</v>
      </c>
      <c r="B33" s="126" t="s">
        <v>136</v>
      </c>
      <c r="C33" s="121">
        <v>17262000</v>
      </c>
      <c r="D33" s="93" t="s">
        <v>541</v>
      </c>
      <c r="E33" s="127"/>
    </row>
    <row r="34" spans="1:5" ht="24.75" customHeight="1">
      <c r="A34" s="11">
        <v>32</v>
      </c>
      <c r="B34" s="126" t="s">
        <v>545</v>
      </c>
      <c r="C34" s="121">
        <v>62399615</v>
      </c>
      <c r="D34" s="93" t="s">
        <v>543</v>
      </c>
      <c r="E34" s="127"/>
    </row>
    <row r="35" spans="1:5" ht="24.75" customHeight="1">
      <c r="A35" s="11">
        <v>33</v>
      </c>
      <c r="B35" s="126" t="s">
        <v>546</v>
      </c>
      <c r="C35" s="121">
        <v>13341588</v>
      </c>
      <c r="D35" s="93" t="s">
        <v>543</v>
      </c>
      <c r="E35" s="127"/>
    </row>
    <row r="36" spans="1:5" ht="24.75" customHeight="1">
      <c r="A36" s="11">
        <v>34</v>
      </c>
      <c r="B36" s="126" t="s">
        <v>426</v>
      </c>
      <c r="C36" s="121">
        <v>794175</v>
      </c>
      <c r="D36" s="93" t="s">
        <v>543</v>
      </c>
      <c r="E36" s="127"/>
    </row>
    <row r="37" spans="1:5" ht="24.75" customHeight="1">
      <c r="A37" s="11">
        <v>35</v>
      </c>
      <c r="B37" s="126" t="s">
        <v>425</v>
      </c>
      <c r="C37" s="121">
        <v>11756484</v>
      </c>
      <c r="D37" s="93" t="s">
        <v>543</v>
      </c>
      <c r="E37" s="127"/>
    </row>
    <row r="38" spans="1:5" ht="33">
      <c r="A38" s="11">
        <v>36</v>
      </c>
      <c r="B38" s="126" t="s">
        <v>173</v>
      </c>
      <c r="C38" s="121">
        <v>6895000</v>
      </c>
      <c r="D38" s="93" t="s">
        <v>543</v>
      </c>
      <c r="E38" s="127"/>
    </row>
    <row r="39" spans="1:5" ht="24.75" customHeight="1">
      <c r="A39" s="11">
        <v>37</v>
      </c>
      <c r="B39" s="126"/>
      <c r="C39" s="121"/>
      <c r="D39" s="93"/>
      <c r="E39" s="127"/>
    </row>
    <row r="40" spans="1:5" ht="24.75" customHeight="1">
      <c r="A40" s="11">
        <v>38</v>
      </c>
      <c r="B40" s="126"/>
      <c r="C40" s="121"/>
      <c r="D40" s="93"/>
      <c r="E40" s="127"/>
    </row>
    <row r="41" spans="1:5" ht="24.75" customHeight="1">
      <c r="A41" s="11">
        <v>39</v>
      </c>
      <c r="B41" s="126"/>
      <c r="C41" s="121"/>
      <c r="D41" s="93"/>
      <c r="E41" s="127"/>
    </row>
    <row r="42" spans="1:5" ht="24.75" customHeight="1">
      <c r="A42" s="11">
        <v>40</v>
      </c>
      <c r="B42" s="126" t="s">
        <v>547</v>
      </c>
      <c r="C42" s="121">
        <v>18692750</v>
      </c>
      <c r="D42" s="93" t="s">
        <v>522</v>
      </c>
      <c r="E42" s="127"/>
    </row>
    <row r="43" spans="1:5" ht="24.75" customHeight="1">
      <c r="A43" s="11">
        <v>41</v>
      </c>
      <c r="B43" s="126" t="s">
        <v>548</v>
      </c>
      <c r="C43" s="121">
        <v>21974663</v>
      </c>
      <c r="D43" s="93" t="s">
        <v>522</v>
      </c>
      <c r="E43" s="127"/>
    </row>
    <row r="44" spans="1:5" ht="24.75" customHeight="1">
      <c r="A44" s="11">
        <v>42</v>
      </c>
      <c r="B44" s="126"/>
      <c r="C44" s="121"/>
      <c r="D44" s="93"/>
      <c r="E44" s="127"/>
    </row>
    <row r="45" spans="1:5" ht="24.75" customHeight="1">
      <c r="A45" s="11">
        <v>43</v>
      </c>
      <c r="B45" s="126"/>
      <c r="C45" s="121"/>
      <c r="D45" s="93"/>
      <c r="E45" s="127"/>
    </row>
    <row r="46" spans="1:5" ht="24.75" customHeight="1">
      <c r="A46" s="11">
        <v>44</v>
      </c>
      <c r="B46" s="126"/>
      <c r="C46" s="121"/>
      <c r="D46" s="93"/>
      <c r="E46" s="127"/>
    </row>
    <row r="47" spans="1:5" ht="24.75" customHeight="1">
      <c r="A47" s="11">
        <v>45</v>
      </c>
      <c r="B47" s="125"/>
      <c r="C47" s="121"/>
      <c r="D47" s="93"/>
      <c r="E47" s="127"/>
    </row>
    <row r="48" spans="1:5" ht="24.75" customHeight="1">
      <c r="A48" s="11">
        <v>46</v>
      </c>
      <c r="B48" s="125"/>
      <c r="C48" s="121"/>
      <c r="D48" s="93"/>
      <c r="E48" s="1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khanhvd</dc:creator>
  <cp:keywords/>
  <dc:description/>
  <cp:lastModifiedBy>khanhvd</cp:lastModifiedBy>
  <cp:lastPrinted>2021-05-17T01:04:44Z</cp:lastPrinted>
  <dcterms:created xsi:type="dcterms:W3CDTF">2018-08-22T00:22:41Z</dcterms:created>
  <dcterms:modified xsi:type="dcterms:W3CDTF">2021-05-18T07:34:47Z</dcterms:modified>
  <cp:category/>
  <cp:version/>
  <cp:contentType/>
  <cp:contentStatus/>
</cp:coreProperties>
</file>